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Desktop\расчеты УЛК 2 вариант\"/>
    </mc:Choice>
  </mc:AlternateContent>
  <bookViews>
    <workbookView xWindow="0" yWindow="0" windowWidth="28800" windowHeight="12300" activeTab="6"/>
  </bookViews>
  <sheets>
    <sheet name="Свод" sheetId="1" r:id="rId1"/>
    <sheet name="Предпроект" sheetId="2" r:id="rId2"/>
    <sheet name="Геодезия" sheetId="3" r:id="rId3"/>
    <sheet name="Геология" sheetId="6" r:id="rId4"/>
    <sheet name="Проект" sheetId="5" r:id="rId5"/>
    <sheet name="Экология" sheetId="7" r:id="rId6"/>
    <sheet name="Экспертиза" sheetId="8" r:id="rId7"/>
  </sheets>
  <definedNames>
    <definedName name="_xlnm.Print_Area" localSheetId="2">Геодезия!$A$1:$F$46</definedName>
    <definedName name="_xlnm.Print_Area" localSheetId="3">Геология!$B$1:$F$65</definedName>
    <definedName name="_xlnm.Print_Area" localSheetId="1">Предпроект!$A$1:$F$33</definedName>
    <definedName name="_xlnm.Print_Area" localSheetId="4">Проект!$B$1:$F$42</definedName>
    <definedName name="_xlnm.Print_Area" localSheetId="0">Свод!$A$1:$H$26</definedName>
    <definedName name="_xlnm.Print_Area" localSheetId="6">Экспертиза!$A$1:$F$28</definedName>
  </definedNames>
  <calcPr calcId="162913"/>
</workbook>
</file>

<file path=xl/calcChain.xml><?xml version="1.0" encoding="utf-8"?>
<calcChain xmlns="http://schemas.openxmlformats.org/spreadsheetml/2006/main">
  <c r="F26" i="2" l="1"/>
  <c r="F23" i="2"/>
  <c r="E24" i="2"/>
  <c r="F32" i="5"/>
  <c r="F15" i="1"/>
  <c r="F14" i="1"/>
  <c r="F13" i="1"/>
  <c r="F12" i="1"/>
  <c r="F11" i="1"/>
  <c r="H103" i="7"/>
  <c r="H104" i="7"/>
  <c r="F34" i="5"/>
  <c r="F16" i="1"/>
  <c r="F18" i="1" l="1"/>
  <c r="F19" i="1" s="1"/>
  <c r="G17" i="1"/>
  <c r="H17" i="1" l="1"/>
  <c r="F29" i="5"/>
  <c r="F52" i="6"/>
  <c r="E55" i="6"/>
  <c r="E19" i="5" l="1"/>
  <c r="F11" i="5"/>
  <c r="F9" i="8" l="1"/>
  <c r="G10" i="7"/>
  <c r="H10" i="7" s="1"/>
  <c r="H13" i="7" s="1"/>
  <c r="H15" i="7"/>
  <c r="H17" i="7"/>
  <c r="H18" i="7"/>
  <c r="H19" i="7"/>
  <c r="H20" i="7"/>
  <c r="H22" i="7"/>
  <c r="H24" i="7"/>
  <c r="H26" i="7"/>
  <c r="H27" i="7"/>
  <c r="H29" i="7"/>
  <c r="H31" i="7"/>
  <c r="H32" i="7"/>
  <c r="H43" i="7"/>
  <c r="H44" i="7"/>
  <c r="H45" i="7"/>
  <c r="H46" i="7"/>
  <c r="H47" i="7"/>
  <c r="H48" i="7"/>
  <c r="H49" i="7"/>
  <c r="H50" i="7"/>
  <c r="H51" i="7"/>
  <c r="H54" i="7"/>
  <c r="H55" i="7"/>
  <c r="H56" i="7"/>
  <c r="H57" i="7"/>
  <c r="H58" i="7"/>
  <c r="H59" i="7"/>
  <c r="H60" i="7"/>
  <c r="H61" i="7"/>
  <c r="H62" i="7"/>
  <c r="H63" i="7"/>
  <c r="H64" i="7"/>
  <c r="H88" i="7"/>
  <c r="H91" i="7"/>
  <c r="H92" i="7"/>
  <c r="H93" i="7"/>
  <c r="H94" i="7"/>
  <c r="H95" i="7"/>
  <c r="H97" i="7"/>
  <c r="H98" i="7"/>
  <c r="H65" i="7" l="1"/>
  <c r="H52" i="7"/>
  <c r="H89" i="7" s="1"/>
  <c r="F33" i="7"/>
  <c r="H33" i="7" s="1"/>
  <c r="H35" i="7" s="1"/>
  <c r="G38" i="7" s="1"/>
  <c r="H38" i="7" s="1"/>
  <c r="F15" i="2"/>
  <c r="G36" i="7" l="1"/>
  <c r="H36" i="7" s="1"/>
  <c r="G99" i="7"/>
  <c r="H99" i="7" s="1"/>
  <c r="G37" i="7"/>
  <c r="H37" i="7" s="1"/>
  <c r="H40" i="7" s="1"/>
  <c r="F19" i="2"/>
  <c r="G100" i="7" l="1"/>
  <c r="H100" i="7" s="1"/>
  <c r="H101" i="7" s="1"/>
  <c r="H102" i="7" s="1"/>
  <c r="G103" i="7" l="1"/>
  <c r="F12" i="8"/>
  <c r="H105" i="7" l="1"/>
  <c r="H106" i="7" s="1"/>
  <c r="F14" i="3"/>
  <c r="F16" i="5" l="1"/>
  <c r="E15" i="5"/>
  <c r="F13" i="8" l="1"/>
  <c r="F14" i="8" s="1"/>
  <c r="F21" i="5"/>
  <c r="E23" i="5" s="1"/>
  <c r="F25" i="5"/>
  <c r="E27" i="5" s="1"/>
  <c r="F35" i="5" l="1"/>
  <c r="F36" i="5"/>
  <c r="F37" i="5" s="1"/>
  <c r="F10" i="3"/>
  <c r="E17" i="5" l="1"/>
  <c r="F41" i="6" l="1"/>
  <c r="F37" i="6"/>
  <c r="F34" i="6"/>
  <c r="F17" i="6"/>
  <c r="F14" i="6"/>
  <c r="F9" i="6"/>
  <c r="F8" i="6" l="1"/>
  <c r="E25" i="6" s="1"/>
  <c r="F33" i="6"/>
  <c r="E46" i="6" s="1"/>
  <c r="F45" i="6" s="1"/>
  <c r="F40" i="6" s="1"/>
  <c r="E49" i="6" s="1"/>
  <c r="F48" i="6" s="1"/>
  <c r="E22" i="6" l="1"/>
  <c r="F21" i="6" s="1"/>
  <c r="E30" i="6" s="1"/>
  <c r="E29" i="6"/>
  <c r="E26" i="6" l="1"/>
  <c r="F24" i="6" s="1"/>
  <c r="F28" i="6"/>
  <c r="F20" i="6" l="1"/>
  <c r="F51" i="6" s="1"/>
  <c r="F56" i="6" l="1"/>
  <c r="E58" i="6" s="1"/>
  <c r="E53" i="6"/>
  <c r="F11" i="8"/>
  <c r="F57" i="6"/>
  <c r="F60" i="6" s="1"/>
  <c r="F61" i="6" l="1"/>
  <c r="F62" i="6" s="1"/>
  <c r="G13" i="1"/>
  <c r="H13" i="1" s="1"/>
  <c r="F13" i="3"/>
  <c r="E27" i="3"/>
  <c r="F11" i="2"/>
  <c r="E16" i="2" s="1"/>
  <c r="F18" i="2" l="1"/>
  <c r="F10" i="2"/>
  <c r="E20" i="3"/>
  <c r="F19" i="3" s="1"/>
  <c r="F9" i="3"/>
  <c r="E23" i="3"/>
  <c r="E28" i="3" l="1"/>
  <c r="F26" i="3" s="1"/>
  <c r="E24" i="3"/>
  <c r="F22" i="3" s="1"/>
  <c r="F18" i="3" l="1"/>
  <c r="F31" i="3" s="1"/>
  <c r="E33" i="3" s="1"/>
  <c r="F27" i="2"/>
  <c r="F28" i="2" s="1"/>
  <c r="G11" i="1"/>
  <c r="F32" i="3" l="1"/>
  <c r="F35" i="3" s="1"/>
  <c r="E37" i="3" s="1"/>
  <c r="F10" i="8" s="1"/>
  <c r="E16" i="8" s="1"/>
  <c r="F15" i="8" s="1"/>
  <c r="F19" i="8" s="1"/>
  <c r="H11" i="1"/>
  <c r="G15" i="1"/>
  <c r="H15" i="1" s="1"/>
  <c r="G14" i="1"/>
  <c r="H14" i="1" l="1"/>
  <c r="F20" i="8"/>
  <c r="F21" i="8" s="1"/>
  <c r="F36" i="3"/>
  <c r="F39" i="3" s="1"/>
  <c r="F40" i="3" l="1"/>
  <c r="F41" i="3" s="1"/>
  <c r="G12" i="1" l="1"/>
  <c r="H12" i="1" l="1"/>
  <c r="G16" i="1"/>
  <c r="G18" i="1" s="1"/>
  <c r="H16" i="1" l="1"/>
  <c r="G19" i="1"/>
  <c r="H18" i="1" l="1"/>
  <c r="H19" i="1" s="1"/>
</calcChain>
</file>

<file path=xl/sharedStrings.xml><?xml version="1.0" encoding="utf-8"?>
<sst xmlns="http://schemas.openxmlformats.org/spreadsheetml/2006/main" count="562" uniqueCount="388">
  <si>
    <t>№ п/п</t>
  </si>
  <si>
    <t>Стоимость инженерно-геодезических изысканий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</si>
  <si>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</si>
  <si>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</si>
  <si>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</si>
  <si>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</si>
  <si>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</si>
  <si>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</si>
  <si>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</si>
  <si>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Смета №3</t>
  </si>
  <si>
    <t>Стоимость предпроектных работ</t>
  </si>
  <si>
    <t>2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</si>
  <si>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</si>
  <si>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</si>
  <si>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</si>
  <si>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Итого стоимость работ по пункту, руб.</t>
  </si>
  <si>
    <t>Общие предпроектные работы</t>
  </si>
  <si>
    <t>1.1.</t>
  </si>
  <si>
    <t xml:space="preserve">Стоимость общих предпроектных работ в ценах 01.01.1991г. </t>
  </si>
  <si>
    <r>
      <t>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= Ст-ть</t>
    </r>
    <r>
      <rPr>
        <b/>
        <u/>
        <vertAlign val="subscript"/>
        <sz val="10"/>
        <rFont val="Arial"/>
        <family val="2"/>
        <charset val="204"/>
      </rPr>
      <t>ид1</t>
    </r>
    <r>
      <rPr>
        <b/>
        <u/>
        <sz val="10"/>
        <rFont val="Arial"/>
        <family val="2"/>
        <charset val="204"/>
      </rPr>
      <t xml:space="preserve"> + Ст-ть</t>
    </r>
    <r>
      <rPr>
        <b/>
        <u/>
        <vertAlign val="subscript"/>
        <sz val="10"/>
        <rFont val="Arial"/>
        <family val="2"/>
        <charset val="204"/>
      </rPr>
      <t>ид2</t>
    </r>
    <r>
      <rPr>
        <b/>
        <u/>
        <sz val="10"/>
        <rFont val="Arial"/>
        <family val="2"/>
        <charset val="204"/>
      </rPr>
      <t xml:space="preserve"> + Ст-ть</t>
    </r>
    <r>
      <rPr>
        <b/>
        <u/>
        <vertAlign val="subscript"/>
        <sz val="10"/>
        <rFont val="Arial"/>
        <family val="2"/>
        <charset val="204"/>
      </rPr>
      <t>ид3</t>
    </r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</si>
  <si>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исходных данных для разработки намечаемых решений (Таблица 1)</t>
    </r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</si>
  <si>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Сбор исходных данных для определения принципиального направления трасс, размещения площадок (Таблица 1)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</si>
  <si>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 Согласование и получение заключения по намечаемым проектным решениям (Таблица 1)</t>
    </r>
  </si>
  <si>
    <t>1.2</t>
  </si>
  <si>
    <r>
      <t>Стоимость</t>
    </r>
    <r>
      <rPr>
        <b/>
        <u/>
        <vertAlign val="subscript"/>
        <sz val="10"/>
        <rFont val="Arial"/>
        <family val="2"/>
        <charset val="204"/>
      </rPr>
      <t>ТЕК</t>
    </r>
    <r>
      <rPr>
        <b/>
        <u/>
        <sz val="10"/>
        <rFont val="Arial"/>
        <family val="2"/>
        <charset val="204"/>
      </rPr>
      <t xml:space="preserve"> = 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* К</t>
    </r>
  </si>
  <si>
    <r>
      <t>Стоимость</t>
    </r>
    <r>
      <rPr>
        <vertAlign val="subscript"/>
        <sz val="10"/>
        <rFont val="Arial"/>
        <family val="2"/>
        <charset val="204"/>
      </rPr>
      <t>1991</t>
    </r>
    <r>
      <rPr>
        <sz val="10"/>
        <rFont val="Arial"/>
        <family val="2"/>
        <charset val="204"/>
      </rPr>
      <t xml:space="preserve"> - Стоимость общих предпроектных работ в ценах 01.01.1991г.</t>
    </r>
  </si>
  <si>
    <t>Дополнительные предпроектные работы</t>
  </si>
  <si>
    <t>2.1.</t>
  </si>
  <si>
    <t xml:space="preserve">Стоимость дополнительных предпроектных работ в ценах 01.01.1991г.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</si>
  <si>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исходных данных о природных условиях прохождения ВЛ (Таблица 2)</t>
    </r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</si>
  <si>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Согласование разрабатываемых трасс (Таблица 2)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</si>
  <si>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 - Согласование мероприятий по охране окружающей среды (Таблица 2)</t>
    </r>
  </si>
  <si>
    <t>2.2.</t>
  </si>
  <si>
    <t>ВСЕГО</t>
  </si>
  <si>
    <t>СМЕТА №2 Инженерно-геодезические изыскания</t>
  </si>
  <si>
    <t>Справочник базовых цен на инженерные изыскания для строительства «Инженерно-геодезические изыскания», утвержденных Постановлением Госстроя России от 23.12.2003 года № 213
№№таблиц и пунктов, формула для расчета</t>
  </si>
  <si>
    <t>Полевые работы</t>
  </si>
  <si>
    <t xml:space="preserve">Стоимость полевых работ в ценах 01.01.2001г. </t>
  </si>
  <si>
    <r>
      <t>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= БС*L, где</t>
    </r>
  </si>
  <si>
    <t>1.2.</t>
  </si>
  <si>
    <t>Камеральные работы</t>
  </si>
  <si>
    <t xml:space="preserve">Стоимость камеральных работ в ценах 01.01.2001г. </t>
  </si>
  <si>
    <r>
      <t>КР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= БС*L*К, где</t>
    </r>
  </si>
  <si>
    <t>К - повышающий коэффициент, учитывающий выполнение камеральных и картографических работ с применением компьютерных технологий (общие указания, п.15д)</t>
  </si>
  <si>
    <t>Прочие затраты</t>
  </si>
  <si>
    <t>1.3.1</t>
  </si>
  <si>
    <t>Внутренний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</si>
  <si>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ВнТр  ,</t>
    </r>
    <r>
      <rPr>
        <b/>
        <sz val="10"/>
        <rFont val="Arial"/>
        <family val="2"/>
        <charset val="204"/>
      </rPr>
      <t>где</t>
    </r>
  </si>
  <si>
    <r>
      <t>ПР</t>
    </r>
    <r>
      <rPr>
        <vertAlign val="subscript"/>
        <sz val="10"/>
        <rFont val="Arial"/>
        <family val="2"/>
        <charset val="204"/>
      </rPr>
      <t>01</t>
    </r>
    <r>
      <rPr>
        <sz val="10"/>
        <rFont val="Arial"/>
        <family val="2"/>
        <charset val="204"/>
      </rPr>
      <t xml:space="preserve"> - Стоимость полевых работ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</si>
  <si>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коэффициент расходов по внутреннему транспорту  (общие указания Таблица 4 п.2)</t>
    </r>
  </si>
  <si>
    <t>1.3.2</t>
  </si>
  <si>
    <t>Внешний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</si>
  <si>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ВнешТр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)* К</t>
    </r>
    <r>
      <rPr>
        <b/>
        <vertAlign val="subscript"/>
        <sz val="10"/>
        <rFont val="Arial"/>
        <family val="2"/>
        <charset val="204"/>
      </rPr>
      <t>ВнешТр  ,</t>
    </r>
    <r>
      <rPr>
        <b/>
        <sz val="10"/>
        <rFont val="Arial"/>
        <family val="2"/>
        <charset val="204"/>
      </rPr>
      <t>где</t>
    </r>
  </si>
  <si>
    <r>
      <t>СТ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Стоимость внутреннего транспорта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</si>
  <si>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ВнешТр</t>
    </r>
    <r>
      <rPr>
        <sz val="10"/>
        <rFont val="Arial"/>
        <family val="2"/>
        <charset val="204"/>
      </rPr>
      <t xml:space="preserve"> - коэффициент по внешнему транспорту в обоих направлениях  (общие указания Таблица 5 п.5)</t>
    </r>
  </si>
  <si>
    <t>1.3.3</t>
  </si>
  <si>
    <t>Организация и ликвидация работ</t>
  </si>
  <si>
    <r>
      <t>СТ</t>
    </r>
    <r>
      <rPr>
        <b/>
        <vertAlign val="subscript"/>
        <sz val="10"/>
        <rFont val="Arial"/>
        <family val="2"/>
        <charset val="204"/>
      </rPr>
      <t>ОЛР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 * К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ОЛР  ,</t>
    </r>
    <r>
      <rPr>
        <b/>
        <sz val="10"/>
        <rFont val="Arial"/>
        <family val="2"/>
        <charset val="204"/>
      </rPr>
      <t>где</t>
    </r>
  </si>
  <si>
    <r>
      <t>К</t>
    </r>
    <r>
      <rPr>
        <vertAlign val="subscript"/>
        <sz val="10"/>
        <rFont val="Arial"/>
        <family val="2"/>
        <charset val="204"/>
      </rPr>
      <t>ОЛР</t>
    </r>
    <r>
      <rPr>
        <sz val="10"/>
        <rFont val="Arial"/>
        <family val="2"/>
        <charset val="204"/>
      </rPr>
      <t xml:space="preserve"> - коэффициент, учитывающий расходы по организации и ликвидации работ на объекте   (общие указания п.13)</t>
    </r>
  </si>
  <si>
    <r>
      <t>К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услолжняющий коэффициент по изысканиям, выполняемым в районах Крайнего Севера  (общие указания п.13)</t>
    </r>
  </si>
  <si>
    <t>1.4</t>
  </si>
  <si>
    <t>Итого затрат по п.1.1 - 1.3</t>
  </si>
  <si>
    <t>1.4.1</t>
  </si>
  <si>
    <t xml:space="preserve">Регистрация изысканий для стр-ва и приемки материалов выполнненных работ </t>
  </si>
  <si>
    <r>
      <t>СТ</t>
    </r>
    <r>
      <rPr>
        <b/>
        <vertAlign val="subscript"/>
        <sz val="10"/>
        <rFont val="Arial"/>
        <family val="2"/>
        <charset val="204"/>
      </rPr>
      <t>РЕГ</t>
    </r>
    <r>
      <rPr>
        <b/>
        <sz val="10"/>
        <rFont val="Arial"/>
        <family val="2"/>
        <charset val="204"/>
      </rPr>
      <t xml:space="preserve"> = Итого по п.1.4 * К</t>
    </r>
    <r>
      <rPr>
        <b/>
        <vertAlign val="subscript"/>
        <sz val="10"/>
        <rFont val="Arial"/>
        <family val="2"/>
        <charset val="204"/>
      </rPr>
      <t>РЕГ  ,</t>
    </r>
    <r>
      <rPr>
        <b/>
        <sz val="10"/>
        <rFont val="Arial"/>
        <family val="2"/>
        <charset val="204"/>
      </rPr>
      <t>где</t>
    </r>
  </si>
  <si>
    <t>Итого по п.1.4  - Сметная стоимость изысканий в ценах на 01.01.01 г., тыс. руб. (итого по п.1.4)</t>
  </si>
  <si>
    <r>
      <t>К</t>
    </r>
    <r>
      <rPr>
        <vertAlign val="subscript"/>
        <sz val="10"/>
        <rFont val="Arial"/>
        <family val="2"/>
        <charset val="204"/>
      </rPr>
      <t>рег</t>
    </r>
    <r>
      <rPr>
        <sz val="10"/>
        <rFont val="Arial"/>
        <family val="2"/>
        <charset val="204"/>
      </rPr>
      <t xml:space="preserve"> - коэффициент, учитывающий расходы по регистрации  изысканий (Таблица 80, п.1)</t>
    </r>
  </si>
  <si>
    <t>1.5</t>
  </si>
  <si>
    <t>Итого сметная стоиомсть изысканий по п.1.1 - 1.3, п.1.5 в ценах на 01.01.2001 г.</t>
  </si>
  <si>
    <t>1.5.1</t>
  </si>
  <si>
    <t>Итого стосметная стоимость изысканий в текущих ценах</t>
  </si>
  <si>
    <r>
      <t>СТ</t>
    </r>
    <r>
      <rPr>
        <b/>
        <vertAlign val="subscript"/>
        <sz val="10"/>
        <rFont val="Arial"/>
        <family val="2"/>
        <charset val="204"/>
      </rPr>
      <t>14</t>
    </r>
    <r>
      <rPr>
        <b/>
        <sz val="10"/>
        <rFont val="Arial"/>
        <family val="2"/>
        <charset val="204"/>
      </rPr>
      <t xml:space="preserve"> = СТ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>*К1</t>
    </r>
    <r>
      <rPr>
        <b/>
        <vertAlign val="subscript"/>
        <sz val="10"/>
        <rFont val="Arial"/>
        <family val="2"/>
        <charset val="204"/>
      </rPr>
      <t xml:space="preserve">  ,</t>
    </r>
    <r>
      <rPr>
        <b/>
        <sz val="10"/>
        <rFont val="Arial"/>
        <family val="2"/>
        <charset val="204"/>
      </rPr>
      <t>где</t>
    </r>
  </si>
  <si>
    <r>
      <t>СТ</t>
    </r>
    <r>
      <rPr>
        <vertAlign val="subscript"/>
        <sz val="10"/>
        <rFont val="Arial"/>
        <family val="2"/>
        <charset val="204"/>
      </rPr>
      <t>01</t>
    </r>
    <r>
      <rPr>
        <sz val="10"/>
        <rFont val="Arial"/>
        <family val="2"/>
        <charset val="204"/>
      </rPr>
      <t xml:space="preserve"> - сметная стоиомсть изысканий по п.1.1 - 1.3, п.1.5 в ценах на 01.01.2001 г.</t>
    </r>
  </si>
  <si>
    <t>"Справочник базовых цен на проектные работы для строительства. Объекты энергетики" (СБЦ-2001) 
"Сборник укрупненных показателей стоимости строительства (реконструкции) подстанций и линий электропередач для нужд ОАО "Холдинг МРСК", 2012 (ОУСН-2001)
№№таблиц и пунктов, формула для расчета</t>
  </si>
  <si>
    <r>
      <t>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БС*L*К1, где</t>
    </r>
  </si>
  <si>
    <t>L - длина линии, км</t>
  </si>
  <si>
    <t>К1 - коэффициент перевода к ценам 2001г. (п.2.2.4  Методических Указаний (Приказ Минрегионразвития РФ от 29.12.09 №620))</t>
  </si>
  <si>
    <r>
      <t>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-(ПР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-ПР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)  </t>
    </r>
    <r>
      <rPr>
        <sz val="10"/>
        <rFont val="Arial"/>
        <family val="2"/>
        <charset val="204"/>
      </rPr>
      <t>(СБЦ-2001. приложение 4)</t>
    </r>
    <r>
      <rPr>
        <b/>
        <sz val="10"/>
        <rFont val="Arial"/>
        <family val="2"/>
        <charset val="204"/>
      </rPr>
      <t>, где</t>
    </r>
  </si>
  <si>
    <t>СМЕТА №4  Проектные работы</t>
  </si>
  <si>
    <t>Шнековое бурение</t>
  </si>
  <si>
    <r>
      <t>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= БС*N*L*К</t>
    </r>
    <r>
      <rPr>
        <b/>
        <vertAlign val="subscript"/>
        <sz val="10"/>
        <rFont val="Arial"/>
        <family val="2"/>
        <charset val="204"/>
      </rPr>
      <t>пов</t>
    </r>
    <r>
      <rPr>
        <b/>
        <sz val="10"/>
        <rFont val="Arial"/>
        <family val="2"/>
        <charset val="204"/>
      </rPr>
      <t>, где</t>
    </r>
  </si>
  <si>
    <t>БС - Базовая стоимость бурения 1 м скважины диаметром до 160 мм, глубиной до 10м (Таблица 21 п.1), руб.</t>
  </si>
  <si>
    <t>L - глубина скважины, м</t>
  </si>
  <si>
    <r>
      <t>К</t>
    </r>
    <r>
      <rPr>
        <vertAlign val="subscript"/>
        <sz val="10"/>
        <rFont val="Arial"/>
        <family val="2"/>
        <charset val="204"/>
      </rPr>
      <t>пов</t>
    </r>
    <r>
      <rPr>
        <sz val="10"/>
        <rFont val="Arial"/>
        <family val="2"/>
        <charset val="204"/>
      </rPr>
      <t xml:space="preserve"> - повышающий коэффициент, учитывающий стоимость при бурении скважины колонковым шнеком </t>
    </r>
  </si>
  <si>
    <t xml:space="preserve">Отбор монолитов грунтов </t>
  </si>
  <si>
    <r>
      <t>ПР</t>
    </r>
    <r>
      <rPr>
        <b/>
        <vertAlign val="subscript"/>
        <sz val="10"/>
        <rFont val="Arial"/>
        <family val="2"/>
        <charset val="204"/>
      </rPr>
      <t>02</t>
    </r>
    <r>
      <rPr>
        <b/>
        <sz val="10"/>
        <rFont val="Arial"/>
        <family val="2"/>
        <charset val="204"/>
      </rPr>
      <t xml:space="preserve"> = БС*N, где</t>
    </r>
  </si>
  <si>
    <t>БС - Базовая стоимость отбора 1 монолита с глубины до 10м из буровых скажин (Таблица 57 п.1), руб.</t>
  </si>
  <si>
    <t xml:space="preserve">Отбор проб воды </t>
  </si>
  <si>
    <r>
      <t>ПР</t>
    </r>
    <r>
      <rPr>
        <b/>
        <vertAlign val="subscript"/>
        <sz val="10"/>
        <rFont val="Arial"/>
        <family val="2"/>
        <charset val="204"/>
      </rPr>
      <t>03</t>
    </r>
    <r>
      <rPr>
        <b/>
        <sz val="10"/>
        <rFont val="Arial"/>
        <family val="2"/>
        <charset val="204"/>
      </rPr>
      <t xml:space="preserve"> = БС*L, где</t>
    </r>
  </si>
  <si>
    <t>БС - Базовая стоимость отбора точечных проб для анализа на загрязненность по химическим показателям с глубины более 0,5 м (Таблица 60 п.2), руб.</t>
  </si>
  <si>
    <t>1.3.</t>
  </si>
  <si>
    <t>Лабораторные работы</t>
  </si>
  <si>
    <t>Определение физических свойств грунтов</t>
  </si>
  <si>
    <r>
      <t>ЛР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= БС*N, где</t>
    </r>
  </si>
  <si>
    <t>БС - Базовая стоимость сокращенного комплексного анализа физико-механических свойств грунта при консолидированном срезе с нагрузкой до 0,6 МПа (Таблица 63 п.11), руб. за 1 образец</t>
  </si>
  <si>
    <t>Химический анализ воды</t>
  </si>
  <si>
    <r>
      <t>ЛР</t>
    </r>
    <r>
      <rPr>
        <b/>
        <vertAlign val="subscript"/>
        <sz val="10"/>
        <rFont val="Arial"/>
        <family val="2"/>
        <charset val="204"/>
      </rPr>
      <t>02</t>
    </r>
    <r>
      <rPr>
        <b/>
        <sz val="10"/>
        <rFont val="Arial"/>
        <family val="2"/>
        <charset val="204"/>
      </rPr>
      <t xml:space="preserve"> = БС*L, где</t>
    </r>
  </si>
  <si>
    <t>БС - Базовая стоимость стандартного (типового) анализа воды (Таблица 73 п.2), руб. за 1 образец</t>
  </si>
  <si>
    <t>Обработка буровых работ</t>
  </si>
  <si>
    <r>
      <t>КР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= БС*N*L</t>
    </r>
    <r>
      <rPr>
        <b/>
        <sz val="10"/>
        <rFont val="Arial"/>
        <family val="2"/>
        <charset val="204"/>
      </rPr>
      <t>, где</t>
    </r>
  </si>
  <si>
    <t>БС - Базовая стоимость камеральной обработки материалов буровых и горнопроходческих работ (Таблица 82 п.1), руб. за 1 м выработки</t>
  </si>
  <si>
    <t>Обработка лабораторных работ</t>
  </si>
  <si>
    <r>
      <t>КР</t>
    </r>
    <r>
      <rPr>
        <b/>
        <vertAlign val="subscript"/>
        <sz val="10"/>
        <rFont val="Arial"/>
        <family val="2"/>
        <charset val="204"/>
      </rPr>
      <t>02</t>
    </r>
    <r>
      <rPr>
        <b/>
        <sz val="10"/>
        <rFont val="Arial"/>
        <family val="2"/>
        <charset val="204"/>
      </rPr>
      <t xml:space="preserve"> = ЛР*К, где</t>
    </r>
  </si>
  <si>
    <t>ЛР - Общая стоимость лабораторных работ по п.1.3 руб.</t>
  </si>
  <si>
    <t>К - коэффициент стоимости камеральной обработки комплексных исследований и отдельных определений физико-механических свойств грунтов (пород) от общей стоимости лабораторных работ (Таблица 86 п.1)</t>
  </si>
  <si>
    <t>Составление технического отчета</t>
  </si>
  <si>
    <t>ТО = КР*К, где</t>
  </si>
  <si>
    <t>КР - Общая стоимость камеральных работ по п.1.4 руб.</t>
  </si>
  <si>
    <t>К - коэффициент стоимости на составление отчета в % от стоимости камеральных работ для категорий сложности инженерно-геологических условий (Таблица 87 п.1)</t>
  </si>
  <si>
    <r>
      <t>СТ</t>
    </r>
    <r>
      <rPr>
        <b/>
        <vertAlign val="subscript"/>
        <sz val="10"/>
        <rFont val="Arial"/>
        <family val="2"/>
        <charset val="204"/>
      </rPr>
      <t>РЕГ</t>
    </r>
    <r>
      <rPr>
        <b/>
        <sz val="10"/>
        <rFont val="Arial"/>
        <family val="2"/>
        <charset val="204"/>
      </rPr>
      <t xml:space="preserve"> = 80 + 3% от стоимости изысканий, превышающей 2 тыс. руб., где</t>
    </r>
  </si>
  <si>
    <t>Итого по п.1.6  - Сметная стоимость изысканий в ценах на 01.01.01 г., тыс. руб. (итого по п.1.6)</t>
  </si>
  <si>
    <t>стоимость изысканий (Таблица 98, п.1)</t>
  </si>
  <si>
    <t>Итого стосметная стоиомсть геологических изысканий в текущих ценах</t>
  </si>
  <si>
    <r>
      <t>СТ</t>
    </r>
    <r>
      <rPr>
        <b/>
        <vertAlign val="subscript"/>
        <sz val="10"/>
        <rFont val="Arial"/>
        <family val="2"/>
        <charset val="204"/>
      </rPr>
      <t>14</t>
    </r>
    <r>
      <rPr>
        <b/>
        <sz val="10"/>
        <rFont val="Arial"/>
        <family val="2"/>
        <charset val="204"/>
      </rPr>
      <t xml:space="preserve"> = СТ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пер  ,</t>
    </r>
    <r>
      <rPr>
        <b/>
        <sz val="10"/>
        <rFont val="Arial"/>
        <family val="2"/>
        <charset val="204"/>
      </rPr>
      <t>где</t>
    </r>
  </si>
  <si>
    <r>
      <t>СТ</t>
    </r>
    <r>
      <rPr>
        <vertAlign val="subscript"/>
        <sz val="10"/>
        <rFont val="Arial"/>
        <family val="2"/>
        <charset val="204"/>
      </rPr>
      <t>01</t>
    </r>
    <r>
      <rPr>
        <sz val="10"/>
        <rFont val="Arial"/>
        <family val="2"/>
        <charset val="204"/>
      </rPr>
      <t xml:space="preserve"> - сметная стоимость геологических изысканий по п.1.8 в ценах на 01.01.1991 г.</t>
    </r>
  </si>
  <si>
    <t>2.4.1</t>
  </si>
  <si>
    <t>N - количество скважин, шт</t>
  </si>
  <si>
    <t>2.4.2</t>
  </si>
  <si>
    <t>Стоимость инженерно-геологических изысканий</t>
  </si>
  <si>
    <t>Смета №4</t>
  </si>
  <si>
    <t>1.6</t>
  </si>
  <si>
    <t>БС - Базовая стоимость топографической съемки 1 км одноцепной ВЛ 35-110 кВ (Таблица 15 п.1), руб.</t>
  </si>
  <si>
    <t>БС - Базовая стоимость топографической съемки 1 км одноцепной ВЛ-35-110 кВ (Таблица 15 п.1), руб.</t>
  </si>
  <si>
    <t>L - общая длина съемки ВЛ, км</t>
  </si>
  <si>
    <t>НДС 20%</t>
  </si>
  <si>
    <t>БС - Базовая стоимость 1 км. одноцепной ВЛ-110кВ (ОУСН-2001 Таблица 2), руб.</t>
  </si>
  <si>
    <t xml:space="preserve">Стоимость строительства ВЛ 110 кВ  в ценах 01.01.2001г. </t>
  </si>
  <si>
    <t>Реконструкция ВЛ 110 кВ</t>
  </si>
  <si>
    <t xml:space="preserve">Стоимость разработки рабочей документации  в ценах 01.01.2001г. </t>
  </si>
  <si>
    <r>
      <t>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БС*К1, где</t>
    </r>
  </si>
  <si>
    <t xml:space="preserve">Стоимость разработки проектной  документации </t>
  </si>
  <si>
    <t xml:space="preserve">Базовая стоимость проектных работ по реконструкции  в ценах 01.01.2001г. </t>
  </si>
  <si>
    <t>БС - Стоимость проектных работ  по реконструкции ВЛ-35-110кВ, руб.  (по пункту 1.4)</t>
  </si>
  <si>
    <t>К1 -Удельная стоимость разработки проектной документации
по  ВЛ напряжением 110 - 750 кВ (Таблица 14)</t>
  </si>
  <si>
    <t>в т.ч.:</t>
  </si>
  <si>
    <t xml:space="preserve">Стоимость разработки рабочей  документации </t>
  </si>
  <si>
    <t>К1 -Удельная стоимость разработки рабочей  документации
по  ВЛ напряжением 110 - 750 кВ (Таблица 14)</t>
  </si>
  <si>
    <t>3</t>
  </si>
  <si>
    <t>Общая стоимость. руб. без НДС 20%</t>
  </si>
  <si>
    <t xml:space="preserve">Сумма
НДС 20 %
</t>
  </si>
  <si>
    <t>Общая стоимость. руб. с НДС</t>
  </si>
  <si>
    <t>Итого по смете без НДС 20%</t>
  </si>
  <si>
    <t>Итого сметная стоимость геологических изысканий по п.2.1 - 1.5, п.1.7 в ценах на 01.01.1991 г.</t>
  </si>
  <si>
    <t>1.1</t>
  </si>
  <si>
    <t>1.1.1</t>
  </si>
  <si>
    <t>1.1.2</t>
  </si>
  <si>
    <t>1.1.3</t>
  </si>
  <si>
    <t>1.2.1</t>
  </si>
  <si>
    <t>1.2.2</t>
  </si>
  <si>
    <t>1.2.3</t>
  </si>
  <si>
    <t>1.3</t>
  </si>
  <si>
    <t>1.4.2</t>
  </si>
  <si>
    <t>Итого затрат по п.1.1 -1.5</t>
  </si>
  <si>
    <t>1.7</t>
  </si>
  <si>
    <t>1.8</t>
  </si>
  <si>
    <t>1.9</t>
  </si>
  <si>
    <t>Итого стоимость строительства в ценах 2001 года по пп 1.1</t>
  </si>
  <si>
    <t>Стоимость2001 - Стоимость  реконструкции  в ценах 01.01.2001г.  по п.1.2</t>
  </si>
  <si>
    <t xml:space="preserve">СМЕТА №1 Предпроектные работы </t>
  </si>
  <si>
    <t>СМЕТА №3 Инженерно-геологические изыскания</t>
  </si>
  <si>
    <t>Составил: ______________________Чижова А.Н.</t>
  </si>
  <si>
    <t xml:space="preserve">Итого по смете без НДС </t>
  </si>
  <si>
    <t>Итого</t>
  </si>
  <si>
    <t>5</t>
  </si>
  <si>
    <r>
      <t>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Ближайшая табличная стоимость по п.1.2 (СБЦ-2001 Таблица 2) </t>
    </r>
  </si>
  <si>
    <t>Госсударственная экспертиза проектно-сметной документации (Постановление Правительства РФ от 05.03.2007 N 145 (ред. от 26.10.2020) "О порядке организации и проведения государственной экспертизы проектной документации и результатов инженерных изысканий")</t>
  </si>
  <si>
    <r>
      <t>ПР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(СБЦ-2001 Таблица 2), с учетом К=1,6 Общие положения)</t>
    </r>
  </si>
  <si>
    <t xml:space="preserve">L - общая длина съемки ВЛ, км </t>
  </si>
  <si>
    <t>Сводная таблица стоимости работ на ПИР</t>
  </si>
  <si>
    <t xml:space="preserve">СБЦП "Объекты энергетики, 2003" </t>
  </si>
  <si>
    <t>3.1.</t>
  </si>
  <si>
    <t>Номер ИП: L_009-11-1-01.12-2280</t>
  </si>
  <si>
    <t>Оборудование высокочастотной обработки линии (по состоянию на 01.01.2001)</t>
  </si>
  <si>
    <t>ПКУ</t>
  </si>
  <si>
    <t>Стоимость дополнительных предпроектных работ в ценах 2 кв. 2020г.</t>
  </si>
  <si>
    <t>Стоимость общих предпроектных работ в ценах 2 кв. 2021г.</t>
  </si>
  <si>
    <t>К1 - индекс изменения стоимости проектных работ на 2 квартал 2021 г. к ценам 1995г. (письмо Минстроя РФ № 18410-ИФ/09 от 04.05.2021)</t>
  </si>
  <si>
    <t>Индекс изменения сметной стоимости в текущие цены 2 кв. 2021 г пписьмо Минстроя РФ № 18410-ИФ/09 от 04.05.2021;</t>
  </si>
  <si>
    <t xml:space="preserve"> Индекс изменения сметной стоимости в текущие цены 2 кв. 2021 г письмо Минстроя РФ № 18410-ИФ/09 от 04.05.2021;</t>
  </si>
  <si>
    <t>Индекс изменения сметной стоимости в текущие цены 2 кв. 2021 г письмо Минстроя РФ № 18410-ИФ/09 от 04.05.2021;</t>
  </si>
  <si>
    <t>Итого стоимость разработки рабочей документации  в ценах 2 кв. 2021 г</t>
  </si>
  <si>
    <t>К1 - индекс изменения стоимости проектных работ на 2 квартал 2021 г. к ценам 1991г. (письмо Минстроя РФ № 18410-ИФ/09 от 04.05.2021)</t>
  </si>
  <si>
    <t>6</t>
  </si>
  <si>
    <t>Индекс по письму МР2/80-01-01/8051 от 27.10.2020</t>
  </si>
  <si>
    <t>В ценах 2 квартала 2021 года, с учетом прогнозного уровня цен на 2022 год</t>
  </si>
  <si>
    <t>В ценах 2 квартала 2021 года</t>
  </si>
  <si>
    <t>ИТОГО в ценах текущего периода</t>
  </si>
  <si>
    <t>НДС 20 %</t>
  </si>
  <si>
    <t>руб.</t>
  </si>
  <si>
    <t>ИТОГО по всем видам работ в ценах по состоянию на 01.01.1991 г.:</t>
  </si>
  <si>
    <t>ИТОГО по камеральным работам:</t>
  </si>
  <si>
    <t>т.87 §1</t>
  </si>
  <si>
    <t>1 отчет</t>
  </si>
  <si>
    <t>Составление технического отчета о результатах выполненных работ, стоимость камеральных работ св. 5 до 20 тыс. руб., II категория сложности (18% от стоимости всех камеральных работ)</t>
  </si>
  <si>
    <t>т.86 §6</t>
  </si>
  <si>
    <t>Камеральная обработка химических анализов на загрязненность почво­грунтов, воды</t>
  </si>
  <si>
    <t>т.92 §2</t>
  </si>
  <si>
    <t>0,1 га</t>
  </si>
  <si>
    <t>Радиационное обследование участка площадью свыше 1,0 га</t>
  </si>
  <si>
    <t>т.91 §1</t>
  </si>
  <si>
    <t>20 точек</t>
  </si>
  <si>
    <t>Измерение потока радона на участке</t>
  </si>
  <si>
    <t>К=0,4 прим. 1 т.11</t>
  </si>
  <si>
    <t>т.11 §2</t>
  </si>
  <si>
    <t>1 точка</t>
  </si>
  <si>
    <t>Описание точек наблюдений при составлении почвенных карт, I категория сложности</t>
  </si>
  <si>
    <t>Описание точек наблюдений при составлении инженерно-экологических карт, II категория сложности</t>
  </si>
  <si>
    <t>т.10 §4</t>
  </si>
  <si>
    <t>1 км</t>
  </si>
  <si>
    <t>Наблюдения при передвижении по маршруту при составлении почвенной карты в масштабе 1:2000-1:1000, удовлетворительная проходимость</t>
  </si>
  <si>
    <t>Наблюдения при передвижении по маршруту при составлении инженерно­экологической карты в масштабе 1:2000-1:1000, удовлетворительная проходимость</t>
  </si>
  <si>
    <t>т.9 §1</t>
  </si>
  <si>
    <t>Инженерно-экологическая рекогносцировка при удовлетворительной проходимости, II  сложности</t>
  </si>
  <si>
    <t>КАМЕРАЛЬНЫЕ РАБОТЫ</t>
  </si>
  <si>
    <t>ИТОГО по лабораторным работам</t>
  </si>
  <si>
    <t>ВСЕГО:</t>
  </si>
  <si>
    <t>т.72 §75</t>
  </si>
  <si>
    <t>1 проба</t>
  </si>
  <si>
    <t>Определение растворенной формы цинка колориметрическим методом</t>
  </si>
  <si>
    <t>т.72 §73</t>
  </si>
  <si>
    <t>Титрометрическое определение хлоридов</t>
  </si>
  <si>
    <t>т.72 §56</t>
  </si>
  <si>
    <t>Определение сухого остатка методом простого выпаривания</t>
  </si>
  <si>
    <t>т.72 §55</t>
  </si>
  <si>
    <t>Определение сульфатов весовым методом</t>
  </si>
  <si>
    <t>т.72 §49</t>
  </si>
  <si>
    <t>Определение растворенной формы свинца колориметрическим методом</t>
  </si>
  <si>
    <t>т.72 §48</t>
  </si>
  <si>
    <t>Определение растворенной формы ртути колориметрическим методом</t>
  </si>
  <si>
    <t>т.72 §42</t>
  </si>
  <si>
    <t>Определение нитритов колориметрическим методом</t>
  </si>
  <si>
    <t>т.72 §41</t>
  </si>
  <si>
    <t>Определение нитратов колориметрическим методом</t>
  </si>
  <si>
    <t>т.72 §40</t>
  </si>
  <si>
    <t>Определение растворенной формы никеля пламенным атомно­абсорбционным методом</t>
  </si>
  <si>
    <t>т.72 §38</t>
  </si>
  <si>
    <t>Определение нефтепродуктов методом тонкослойной хроматографии с УФ спектральным окончанием</t>
  </si>
  <si>
    <t>т.72 §37</t>
  </si>
  <si>
    <t>Определение калия расчетным методом</t>
  </si>
  <si>
    <t>т.72 §35</t>
  </si>
  <si>
    <t>Определение растворенной формы мышьяка колориметрическим методом</t>
  </si>
  <si>
    <t>т.72 §32</t>
  </si>
  <si>
    <t>Определение растворенной формы меди пламенным атомно­абсорбционным методом</t>
  </si>
  <si>
    <t>т.72 §31</t>
  </si>
  <si>
    <t>Определение растворенной формы марганца пламенным атомно­абсорбционным методом</t>
  </si>
  <si>
    <t>т.72 §29</t>
  </si>
  <si>
    <t>Определение магния колориметрическим методом</t>
  </si>
  <si>
    <t>т.72 §25</t>
  </si>
  <si>
    <t>Определение концентрации водородных ионов - рН электриметрическим методом</t>
  </si>
  <si>
    <t>т.72 §23</t>
  </si>
  <si>
    <t>Определение растворенной формы кобальта колориметрическим методом с предварительным концентрированием</t>
  </si>
  <si>
    <t>т.72 §15</t>
  </si>
  <si>
    <t>Определение растворенной формы кадмия колориметрическим методом</t>
  </si>
  <si>
    <t>т.72 §8</t>
  </si>
  <si>
    <t>Определение растворенной формы общего железа колориметрическим методом</t>
  </si>
  <si>
    <t>т.72 §7</t>
  </si>
  <si>
    <t>Определение гидрокарбонат-ионов объемным методом</t>
  </si>
  <si>
    <t>т.72 §2</t>
  </si>
  <si>
    <t>Определение аммоний-ионов колориметрическим методом</t>
  </si>
  <si>
    <t>Анализ подземных вод на химическое загрязнение</t>
  </si>
  <si>
    <t>т.71 §1</t>
  </si>
  <si>
    <t>1 образец</t>
  </si>
  <si>
    <t>Анализ водной вытяжки</t>
  </si>
  <si>
    <t>т.70 §83</t>
  </si>
  <si>
    <t>Приготовление водной вытяжки</t>
  </si>
  <si>
    <t>т.70 §79</t>
  </si>
  <si>
    <t>Фосфор подвижный по Труогу-Мейеру</t>
  </si>
  <si>
    <t>т.70 §72</t>
  </si>
  <si>
    <t>Отбор корешков для определения гумуса и азота</t>
  </si>
  <si>
    <t>т.70 §43</t>
  </si>
  <si>
    <t>Емкость поглощения по методу Антипова-Каратаева и Мамаевой</t>
  </si>
  <si>
    <t>т.70 §29</t>
  </si>
  <si>
    <t>Калий подвижный по Масловой- Чернышевой</t>
  </si>
  <si>
    <t>т.70 §22</t>
  </si>
  <si>
    <t>Гумус по Тюрину</t>
  </si>
  <si>
    <t>т.70 §15</t>
  </si>
  <si>
    <t>Обменный натрий по Гедройцу</t>
  </si>
  <si>
    <t>т.70 §32</t>
  </si>
  <si>
    <t>Общий (валовой) азот по Къелдалю</t>
  </si>
  <si>
    <t>т.70 §14</t>
  </si>
  <si>
    <t>Водородный показатель рН водной вытяжки электриметрическим методом</t>
  </si>
  <si>
    <t>т.64 §12</t>
  </si>
  <si>
    <t>Гранулометрический анализ фракций меньше 0,1 мм методом ареометра</t>
  </si>
  <si>
    <t>Анализ почво-грунтов на агрохимические показатели</t>
  </si>
  <si>
    <t>т.91 §4</t>
  </si>
  <si>
    <t>Спектрометрия лабораторно с пробоподготовкой</t>
  </si>
  <si>
    <t>т.70 §85</t>
  </si>
  <si>
    <t>Пробоподготовка для выполнения физико-химических исследований солей тяжелых металлов (As)</t>
  </si>
  <si>
    <t>Пробоподготовка для выполнения физико-химических исследований солей тяжелых металлов (Hg)</t>
  </si>
  <si>
    <t>Пробоподготовка для выполнения физико-химических исследований солей тяжелых металлов (Cu, Zn, Pb, Cd, Ni, Co)</t>
  </si>
  <si>
    <t>т.70 §66</t>
  </si>
  <si>
    <t>Определение полициклических ароматических углеводородов хроматографическим методом (3,4 - бенз(а)пирен)</t>
  </si>
  <si>
    <t>т.70 §63</t>
  </si>
  <si>
    <t>Определение нефтяных углеводородов хроматографическим методом</t>
  </si>
  <si>
    <t>т.70 §59</t>
  </si>
  <si>
    <t>Определение валового содержания солей тяжелых металлов с использованием ртутно-гидридной приставки (Hg)</t>
  </si>
  <si>
    <t>т.70 §57</t>
  </si>
  <si>
    <t>Определение валового содержания солей тяжелых металлов методом атомной абсорбции (Cu, Zn, Pb, Cd, Ni, Co, As)</t>
  </si>
  <si>
    <t>Анализ почво-грунтов на химическое и радиоактивное загрязнение</t>
  </si>
  <si>
    <t>ЛАБОРАТОРНЫЕ РАБОТЫ</t>
  </si>
  <si>
    <t>ИТОГО по полевым работам:</t>
  </si>
  <si>
    <t>О.У. п.13</t>
  </si>
  <si>
    <r>
      <t>ру</t>
    </r>
    <r>
      <rPr>
        <vertAlign val="superscript"/>
        <sz val="11"/>
        <color rgb="FF000000"/>
        <rFont val="Times New Roman"/>
        <family val="1"/>
        <charset val="204"/>
      </rPr>
      <t>б</t>
    </r>
    <r>
      <rPr>
        <sz val="11"/>
        <color rgb="FF000000"/>
        <rFont val="Times New Roman"/>
        <family val="1"/>
        <charset val="204"/>
      </rPr>
      <t>.</t>
    </r>
  </si>
  <si>
    <t>Расходы по организации и ликвидации работ на объекте (6% от стоимости полевых работ)</t>
  </si>
  <si>
    <t>т.5 §1</t>
  </si>
  <si>
    <t>Расходы по внешнему транспорту в обоих направлениях, расстояние проезда и перевозки в одном направлении свыше 25 км до 100 км, продолжительность полевых работ до 1 мес. (14% от стоимости полевых работ)</t>
  </si>
  <si>
    <t>т.4 §1</t>
  </si>
  <si>
    <t>Расходы по внутреннему транспорту, расстояние от базы изыскательской экспедиции до участка работ от 10 до 15 км, сметная стоимость полевых работ свыше 50 тыс. руб. (8,75% от стоимости полевых работ)</t>
  </si>
  <si>
    <t>К=1,3 ОУ. п.8г</t>
  </si>
  <si>
    <t>т.2 §2</t>
  </si>
  <si>
    <t>Выполнение полевых изыскательских работ в неблагоприятный период года</t>
  </si>
  <si>
    <t>К=1,2 прим.2 т.60</t>
  </si>
  <si>
    <t>т.60 §7</t>
  </si>
  <si>
    <t>Отбор точечных проб почво-грунтов методом конверта для анализа на радиоактивное загрязнение</t>
  </si>
  <si>
    <t>К=0,9 прим.4 т.60</t>
  </si>
  <si>
    <t>т.60 §10</t>
  </si>
  <si>
    <t>Отбор проб почво-грунтов с одной пробной площадки для паразитологического анализа</t>
  </si>
  <si>
    <t>Отбор проб почво-грунтов с одной пробной площадки для бактериологического анализа</t>
  </si>
  <si>
    <t>К=0,5 прим.3 т.60</t>
  </si>
  <si>
    <t>т.60 §2</t>
  </si>
  <si>
    <t>Отбор точечных проб грунтовых вод для анализа на загрязненность по химическим показателям, без использования плавсредств</t>
  </si>
  <si>
    <t>К=0,9 прим. 1 т.60</t>
  </si>
  <si>
    <t>Отбор объединенных проб почво­грунтов для анализа на загрязненность по химическим показателям</t>
  </si>
  <si>
    <t>Описание точек наблюдений при составлении почвенных карт, II категория сложности</t>
  </si>
  <si>
    <t>Описание точек наблюдений при составлении инженерно-экологических карт, I категория сложности</t>
  </si>
  <si>
    <t>Наблюдения при передвижении по маршруту при составлении почвенной карты в масштабе 1:2000-1:1000, удовлетворительная  проходимость</t>
  </si>
  <si>
    <t>К=1,1 прим.1 т.9</t>
  </si>
  <si>
    <t>Инженерно-экологическая рекогносцировка при удовлетворительной проходимости, II категория сложности</t>
  </si>
  <si>
    <t>ПОЛЕВЫЕ РАБОТЫ</t>
  </si>
  <si>
    <t>ИТОГО по предполевым камеральным работам:</t>
  </si>
  <si>
    <t>К = 1,25 - прим. 2 т. 81</t>
  </si>
  <si>
    <t>т.81 §4</t>
  </si>
  <si>
    <t>1 программа</t>
  </si>
  <si>
    <t>Составление программы производства работ, средняя глубина исследования до 5 м, исследуемая площадь св. 1 до 3 км2</t>
  </si>
  <si>
    <t>ПРЕДПОЛЕВЫЕ КАМЕРАЛЬНЫЕ РАБОТЫ</t>
  </si>
  <si>
    <t>п/п</t>
  </si>
  <si>
    <t>Стоимость, руб.</t>
  </si>
  <si>
    <t>Объём</t>
  </si>
  <si>
    <t xml:space="preserve">Цена, руб. </t>
  </si>
  <si>
    <t>Коэф.</t>
  </si>
  <si>
    <t>Номера таблиц,§ и пунктов СБЦ-99</t>
  </si>
  <si>
    <t>Ед. изм.</t>
  </si>
  <si>
    <t>Виды работ</t>
  </si>
  <si>
    <t>№</t>
  </si>
  <si>
    <t xml:space="preserve"> Письмо Минстроя РФ № 18410-ИФ/09 от 04.05.2021</t>
  </si>
  <si>
    <t>Итого с учетом индекса изменения сметной стоимости изыскательских работ для строительства к справочникам базовых цен на инженерные изыскания на 2кв. 2021 г.</t>
  </si>
  <si>
    <t>Постановление Правительства РФ от 05.03.2007 N 165
(ред. от 22.03.2016)
"О порядке организации и проведения государственной экспертизы проектной документации и результатов инженерных изысканий"
№№таблиц и пунктов, формула для расчета</t>
  </si>
  <si>
    <t>1.4.</t>
  </si>
  <si>
    <t>Стоимость инженерно-экологических изысканий</t>
  </si>
  <si>
    <t>1.5.</t>
  </si>
  <si>
    <t>1.6.</t>
  </si>
  <si>
    <t>Итого стоимость проектно-изыскательских работ в ценах на 01.01.2001 года по п.1.1 - п.1.5</t>
  </si>
  <si>
    <t>1.7.</t>
  </si>
  <si>
    <r>
      <t>ЭКС = ПИР</t>
    </r>
    <r>
      <rPr>
        <b/>
        <vertAlign val="subscript"/>
        <sz val="10"/>
        <rFont val="Arial"/>
        <family val="2"/>
        <charset val="204"/>
      </rPr>
      <t xml:space="preserve">2001 </t>
    </r>
    <r>
      <rPr>
        <b/>
        <sz val="10"/>
        <rFont val="Arial"/>
        <family val="2"/>
        <charset val="204"/>
      </rPr>
      <t>* К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, где</t>
    </r>
  </si>
  <si>
    <r>
      <t>ПИР</t>
    </r>
    <r>
      <rPr>
        <vertAlign val="subscript"/>
        <sz val="10"/>
        <rFont val="Arial"/>
        <family val="2"/>
        <charset val="204"/>
      </rPr>
      <t>2001</t>
    </r>
    <r>
      <rPr>
        <sz val="10"/>
        <rFont val="Arial"/>
        <family val="2"/>
        <charset val="204"/>
      </rPr>
      <t xml:space="preserve"> - Стоимость  проектно-изыскательских работ в ценах на 01.01.2001 года - п.1.6, руб.</t>
    </r>
  </si>
  <si>
    <r>
      <t>К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коэффициент процентного соотношения, используемого при расчете размера платы за проведение государственной экспертизы</t>
    </r>
  </si>
  <si>
    <t>ИТОГО ПО СМЕТЕ</t>
  </si>
  <si>
    <t>Бушковский Вадим Сергеевич</t>
  </si>
  <si>
    <t>Генеральный директор ООО "ВПСК"</t>
  </si>
  <si>
    <t>(подпись, М.П.)</t>
  </si>
  <si>
    <t>(фамилия, имя, отчество подписавшего, должность)</t>
  </si>
  <si>
    <t>К1 -  индекс изменения стоимости проектных работ на  2 квартал 2021г. к ценам 2001г. (Письмо Минстроя РФ от 02.11.2020 №44016-ИФ/09)</t>
  </si>
  <si>
    <t>Итого по смете в ценах на 01.2001</t>
  </si>
  <si>
    <t>В ценах 2 квартала 2021 года.</t>
  </si>
  <si>
    <t>Смета №5</t>
  </si>
  <si>
    <t>Смета №6</t>
  </si>
  <si>
    <t xml:space="preserve">Стоимость прохождения и сопровождения государственной экспертизы </t>
  </si>
  <si>
    <t xml:space="preserve">СМЕТА №6 (Прохождение и сопровождение государственной экспертизы)  </t>
  </si>
  <si>
    <t>N - количество скважин, шт (0,705 км * 3 скважины на 1 км = 3)</t>
  </si>
  <si>
    <t>Районный коэффициент для районов приравненных к КС 1,3</t>
  </si>
  <si>
    <t>19,24тр*1*1</t>
  </si>
  <si>
    <t>табл.22. п.1 Бц=19,24тр. К=1 удельная стоимость проектирования; Стадия Проект+Рабочая К=1</t>
  </si>
  <si>
    <t>4</t>
  </si>
  <si>
    <t xml:space="preserve">Стоимость проектных работ </t>
  </si>
  <si>
    <t>7</t>
  </si>
  <si>
    <t xml:space="preserve">Разработка проектной документации </t>
  </si>
  <si>
    <t>8</t>
  </si>
  <si>
    <t>Экологическая экспертиза</t>
  </si>
  <si>
    <t>Индекс дефлирования на 2022 г. (104,8+100)/200</t>
  </si>
  <si>
    <t xml:space="preserve">Составил: </t>
  </si>
  <si>
    <t>Чижова А.Н.</t>
  </si>
  <si>
    <t>Инженер 1 кат.</t>
  </si>
  <si>
    <t>Составил:                                                        Чижова А.Н.</t>
  </si>
  <si>
    <t>Составил:                                  Чижова А.Н.</t>
  </si>
  <si>
    <t>СМЕТА №5 Инженерно-экологические изыскания</t>
  </si>
  <si>
    <t xml:space="preserve">По объекту Реконструкция ВЛ 110 кВ Шилега – Карпогоры в Пинежском районе Архангельской области с монтажом ответвительной опоры и пункта коммерческого учета электроэнергии 110 кВ (Общество с ограниченной ответственностью «Группа компаний «УЛК», №15-00968А/20 от 30.06.2021)» (Опора - 1 шт., ПКУ – 1 шт.), ИП 009-11-1-01.12-2280     
</t>
  </si>
  <si>
    <t xml:space="preserve">Реконструкция ВЛ 110 кВ Шилега – Карпогоры в Пинежском районе Архангельской области с монтажом ответвительной опоры и пункта коммерческого учета электроэнергии 110 кВ (Общество с ограниченной ответственностью «Группа компаний «УЛК», №15-00968А/20 от 30.06.2021)» (Опора - 1 шт., ПКУ – 1 шт.), ИП 009-11-1-01.12-2280     
</t>
  </si>
  <si>
    <t xml:space="preserve">Реконструкция ВЛ 110 кВ Шилега – Карпогоры в Пинежском районе Архангельской области с монтажом ответвительной опоры и пункта коммерческого учета электроэнергии 110 кВ (Общество с ограниченной ответственностью «Группа компаний «УЛК», №15-00968А/20 от 30.06.2021)» (Опора - 1 шт., ПКУ – 1 шт.), ИП 009-11-1-01.12-2280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</si>
</sst>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b/>
      <u/>
      <vertAlign val="subscript"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b/>
      <vertAlign val="subscript"/>
      <sz val="10"/>
      <name val="Arial"/>
      <family val="2"/>
      <charset val="204"/>
    </font>
    <font>
      <b/>
      <sz val="10"/>
      <color rgb="FFFF0000"/>
      <name val="Arial Cyr"/>
      <charset val="204"/>
    </font>
    <font>
      <b/>
      <sz val="10"/>
      <color rgb="FFFF0000"/>
      <name val="Arial"/>
      <family val="2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u/>
      <sz val="10"/>
      <name val="Book Antiqua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1" fillId="0" borderId="0">
      <alignment horizontal="right" vertical="center"/>
    </xf>
    <xf numFmtId="0" fontId="2" fillId="0" borderId="0"/>
    <xf numFmtId="0" fontId="22" fillId="0" borderId="1">
      <alignment horizontal="center" wrapText="1"/>
    </xf>
    <xf numFmtId="0" fontId="22" fillId="0" borderId="0">
      <alignment horizontal="right" vertical="top" wrapText="1"/>
    </xf>
    <xf numFmtId="0" fontId="1" fillId="0" borderId="0"/>
  </cellStyleXfs>
  <cellXfs count="24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3" fillId="0" borderId="0" xfId="0" applyFont="1"/>
    <xf numFmtId="4" fontId="0" fillId="0" borderId="0" xfId="0" applyNumberFormat="1" applyFont="1"/>
    <xf numFmtId="0" fontId="5" fillId="0" borderId="0" xfId="0" applyFont="1" applyBorder="1"/>
    <xf numFmtId="0" fontId="6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5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7" fillId="0" borderId="0" xfId="0" applyNumberFormat="1" applyFont="1" applyBorder="1"/>
    <xf numFmtId="49" fontId="6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justify" vertical="center" wrapText="1"/>
    </xf>
    <xf numFmtId="0" fontId="10" fillId="0" borderId="26" xfId="0" applyFont="1" applyBorder="1" applyAlignment="1">
      <alignment horizontal="center" vertical="center" wrapText="1"/>
    </xf>
    <xf numFmtId="4" fontId="10" fillId="3" borderId="27" xfId="0" applyNumberFormat="1" applyFont="1" applyFill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10" fillId="0" borderId="35" xfId="0" applyNumberFormat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4" fontId="10" fillId="2" borderId="27" xfId="0" applyNumberFormat="1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justify" vertical="center" wrapText="1"/>
    </xf>
    <xf numFmtId="4" fontId="11" fillId="2" borderId="21" xfId="0" applyNumberFormat="1" applyFont="1" applyFill="1" applyBorder="1" applyAlignment="1">
      <alignment horizontal="center" vertical="center" wrapText="1"/>
    </xf>
    <xf numFmtId="16" fontId="11" fillId="0" borderId="19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26" xfId="0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4" borderId="21" xfId="0" applyNumberFormat="1" applyFont="1" applyFill="1" applyBorder="1" applyAlignment="1">
      <alignment horizontal="center" vertical="center" wrapText="1"/>
    </xf>
    <xf numFmtId="4" fontId="19" fillId="3" borderId="39" xfId="0" applyNumberFormat="1" applyFont="1" applyFill="1" applyBorder="1" applyAlignment="1">
      <alignment horizontal="center" vertical="center" wrapText="1"/>
    </xf>
    <xf numFmtId="0" fontId="18" fillId="3" borderId="0" xfId="0" applyFont="1" applyFill="1"/>
    <xf numFmtId="49" fontId="19" fillId="3" borderId="12" xfId="0" applyNumberFormat="1" applyFont="1" applyFill="1" applyBorder="1" applyAlignment="1">
      <alignment horizontal="center" vertical="center" wrapText="1"/>
    </xf>
    <xf numFmtId="0" fontId="19" fillId="3" borderId="41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justify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4" fontId="16" fillId="0" borderId="27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26" xfId="0" applyNumberFormat="1" applyFont="1" applyBorder="1" applyAlignment="1">
      <alignment horizontal="center" vertical="center" wrapText="1"/>
    </xf>
    <xf numFmtId="4" fontId="10" fillId="3" borderId="26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4" fillId="0" borderId="0" xfId="5" applyFont="1"/>
    <xf numFmtId="4" fontId="24" fillId="0" borderId="0" xfId="5" applyNumberFormat="1" applyFont="1"/>
    <xf numFmtId="4" fontId="25" fillId="0" borderId="0" xfId="5" applyNumberFormat="1" applyFont="1"/>
    <xf numFmtId="0" fontId="25" fillId="0" borderId="0" xfId="5" applyFont="1"/>
    <xf numFmtId="4" fontId="26" fillId="5" borderId="43" xfId="5" applyNumberFormat="1" applyFont="1" applyFill="1" applyBorder="1" applyAlignment="1">
      <alignment horizontal="center" vertical="center" wrapText="1"/>
    </xf>
    <xf numFmtId="4" fontId="26" fillId="5" borderId="46" xfId="5" applyNumberFormat="1" applyFont="1" applyFill="1" applyBorder="1" applyAlignment="1">
      <alignment horizontal="center" vertical="center" wrapText="1"/>
    </xf>
    <xf numFmtId="4" fontId="27" fillId="5" borderId="46" xfId="5" applyNumberFormat="1" applyFont="1" applyFill="1" applyBorder="1" applyAlignment="1">
      <alignment horizontal="center" vertical="center" wrapText="1"/>
    </xf>
    <xf numFmtId="3" fontId="27" fillId="5" borderId="47" xfId="5" applyNumberFormat="1" applyFont="1" applyFill="1" applyBorder="1" applyAlignment="1">
      <alignment horizontal="center" vertical="center" wrapText="1"/>
    </xf>
    <xf numFmtId="0" fontId="27" fillId="5" borderId="47" xfId="5" applyFont="1" applyFill="1" applyBorder="1" applyAlignment="1">
      <alignment horizontal="center" vertical="center" wrapText="1"/>
    </xf>
    <xf numFmtId="0" fontId="27" fillId="5" borderId="48" xfId="5" applyFont="1" applyFill="1" applyBorder="1" applyAlignment="1">
      <alignment horizontal="center" vertical="center" wrapText="1"/>
    </xf>
    <xf numFmtId="4" fontId="27" fillId="5" borderId="47" xfId="5" applyNumberFormat="1" applyFont="1" applyFill="1" applyBorder="1" applyAlignment="1">
      <alignment horizontal="center" vertical="center" wrapText="1"/>
    </xf>
    <xf numFmtId="0" fontId="27" fillId="5" borderId="45" xfId="5" applyFont="1" applyFill="1" applyBorder="1" applyAlignment="1">
      <alignment horizontal="center" vertical="center" wrapText="1"/>
    </xf>
    <xf numFmtId="4" fontId="27" fillId="5" borderId="43" xfId="5" applyNumberFormat="1" applyFont="1" applyFill="1" applyBorder="1" applyAlignment="1">
      <alignment horizontal="center" vertical="center" wrapText="1"/>
    </xf>
    <xf numFmtId="0" fontId="27" fillId="5" borderId="50" xfId="5" applyFont="1" applyFill="1" applyBorder="1" applyAlignment="1">
      <alignment horizontal="center" vertical="center" wrapText="1"/>
    </xf>
    <xf numFmtId="0" fontId="24" fillId="5" borderId="48" xfId="5" applyFont="1" applyFill="1" applyBorder="1" applyAlignment="1">
      <alignment horizontal="center" vertical="center" wrapText="1"/>
    </xf>
    <xf numFmtId="4" fontId="27" fillId="5" borderId="45" xfId="5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22" fillId="0" borderId="54" xfId="0" applyFont="1" applyBorder="1"/>
    <xf numFmtId="49" fontId="11" fillId="2" borderId="2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2" borderId="1" xfId="0" applyFont="1" applyFill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justify" vertical="center" wrapText="1"/>
    </xf>
    <xf numFmtId="0" fontId="11" fillId="3" borderId="30" xfId="0" applyFont="1" applyFill="1" applyBorder="1" applyAlignment="1">
      <alignment horizontal="left" vertical="center" wrapText="1"/>
    </xf>
    <xf numFmtId="0" fontId="11" fillId="3" borderId="36" xfId="0" applyFont="1" applyFill="1" applyBorder="1" applyAlignment="1">
      <alignment horizontal="left" vertical="center" wrapText="1"/>
    </xf>
    <xf numFmtId="0" fontId="11" fillId="3" borderId="31" xfId="0" applyFont="1" applyFill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justify" vertical="center" wrapText="1"/>
    </xf>
    <xf numFmtId="0" fontId="11" fillId="0" borderId="31" xfId="0" applyFont="1" applyBorder="1" applyAlignment="1">
      <alignment horizontal="justify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49" fontId="23" fillId="0" borderId="38" xfId="0" applyNumberFormat="1" applyFont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justify" vertical="center" wrapText="1"/>
    </xf>
    <xf numFmtId="0" fontId="11" fillId="0" borderId="37" xfId="0" applyFont="1" applyBorder="1" applyAlignment="1">
      <alignment horizontal="justify" vertical="center" wrapText="1"/>
    </xf>
    <xf numFmtId="0" fontId="11" fillId="0" borderId="40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27" fillId="5" borderId="46" xfId="5" applyFont="1" applyFill="1" applyBorder="1" applyAlignment="1">
      <alignment horizontal="center" vertical="center" wrapText="1"/>
    </xf>
    <xf numFmtId="0" fontId="27" fillId="5" borderId="49" xfId="5" applyFont="1" applyFill="1" applyBorder="1" applyAlignment="1">
      <alignment horizontal="center" vertical="center" wrapText="1"/>
    </xf>
    <xf numFmtId="4" fontId="27" fillId="5" borderId="46" xfId="5" applyNumberFormat="1" applyFont="1" applyFill="1" applyBorder="1" applyAlignment="1">
      <alignment horizontal="center" vertical="center" wrapText="1"/>
    </xf>
    <xf numFmtId="4" fontId="27" fillId="5" borderId="49" xfId="5" applyNumberFormat="1" applyFont="1" applyFill="1" applyBorder="1" applyAlignment="1">
      <alignment horizontal="center" vertical="center" wrapText="1"/>
    </xf>
    <xf numFmtId="0" fontId="26" fillId="5" borderId="45" xfId="5" applyFont="1" applyFill="1" applyBorder="1" applyAlignment="1">
      <alignment horizontal="center" vertical="center" wrapText="1"/>
    </xf>
    <xf numFmtId="0" fontId="26" fillId="5" borderId="34" xfId="5" applyFont="1" applyFill="1" applyBorder="1" applyAlignment="1">
      <alignment horizontal="center" vertical="center" wrapText="1"/>
    </xf>
    <xf numFmtId="0" fontId="26" fillId="5" borderId="44" xfId="5" applyFont="1" applyFill="1" applyBorder="1" applyAlignment="1">
      <alignment horizontal="center" vertical="center" wrapText="1"/>
    </xf>
    <xf numFmtId="0" fontId="24" fillId="0" borderId="0" xfId="5" applyFont="1" applyAlignment="1">
      <alignment horizontal="center" wrapText="1"/>
    </xf>
    <xf numFmtId="0" fontId="27" fillId="5" borderId="45" xfId="5" applyFont="1" applyFill="1" applyBorder="1" applyAlignment="1">
      <alignment horizontal="center" vertical="center" wrapText="1"/>
    </xf>
    <xf numFmtId="0" fontId="27" fillId="5" borderId="34" xfId="5" applyFont="1" applyFill="1" applyBorder="1" applyAlignment="1">
      <alignment horizontal="center" vertical="center" wrapText="1"/>
    </xf>
    <xf numFmtId="0" fontId="27" fillId="5" borderId="44" xfId="5" applyFont="1" applyFill="1" applyBorder="1" applyAlignment="1">
      <alignment horizontal="center" vertical="center" wrapText="1"/>
    </xf>
    <xf numFmtId="3" fontId="27" fillId="5" borderId="46" xfId="5" applyNumberFormat="1" applyFont="1" applyFill="1" applyBorder="1" applyAlignment="1">
      <alignment horizontal="center" vertical="center" wrapText="1"/>
    </xf>
    <xf numFmtId="3" fontId="27" fillId="5" borderId="49" xfId="5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4" fontId="26" fillId="5" borderId="45" xfId="5" applyNumberFormat="1" applyFont="1" applyFill="1" applyBorder="1" applyAlignment="1">
      <alignment horizontal="center" vertical="center" wrapText="1"/>
    </xf>
    <xf numFmtId="4" fontId="26" fillId="5" borderId="34" xfId="5" applyNumberFormat="1" applyFont="1" applyFill="1" applyBorder="1" applyAlignment="1">
      <alignment horizontal="center" vertical="center" wrapText="1"/>
    </xf>
    <xf numFmtId="4" fontId="26" fillId="5" borderId="44" xfId="5" applyNumberFormat="1" applyFont="1" applyFill="1" applyBorder="1" applyAlignment="1">
      <alignment horizontal="center" vertical="center" wrapText="1"/>
    </xf>
    <xf numFmtId="0" fontId="27" fillId="5" borderId="51" xfId="5" applyFont="1" applyFill="1" applyBorder="1" applyAlignment="1">
      <alignment horizontal="center" vertical="center" wrapText="1"/>
    </xf>
    <xf numFmtId="4" fontId="27" fillId="5" borderId="51" xfId="5" applyNumberFormat="1" applyFont="1" applyFill="1" applyBorder="1" applyAlignment="1">
      <alignment horizontal="center" vertical="center" wrapText="1"/>
    </xf>
    <xf numFmtId="49" fontId="11" fillId="2" borderId="52" xfId="0" applyNumberFormat="1" applyFont="1" applyFill="1" applyBorder="1" applyAlignment="1">
      <alignment horizontal="center" vertical="center" wrapText="1"/>
    </xf>
    <xf numFmtId="49" fontId="11" fillId="2" borderId="53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/>
    </xf>
    <xf numFmtId="0" fontId="11" fillId="3" borderId="15" xfId="0" applyFont="1" applyFill="1" applyBorder="1" applyAlignment="1">
      <alignment horizontal="left" vertical="center" wrapText="1"/>
    </xf>
    <xf numFmtId="0" fontId="11" fillId="3" borderId="37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left" vertical="center" wrapText="1"/>
    </xf>
  </cellXfs>
  <cellStyles count="6">
    <cellStyle name="S2 2" xfId="1"/>
    <cellStyle name="Итоги" xfId="4"/>
    <cellStyle name="ЛокСмета" xfId="3"/>
    <cellStyle name="Обычный" xfId="0" builtinId="0"/>
    <cellStyle name="Обычный 2" xfId="2"/>
    <cellStyle name="Обычный 2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21</xdr:row>
      <xdr:rowOff>85725</xdr:rowOff>
    </xdr:from>
    <xdr:to>
      <xdr:col>5</xdr:col>
      <xdr:colOff>327660</xdr:colOff>
      <xdr:row>22</xdr:row>
      <xdr:rowOff>95250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7315200"/>
          <a:ext cx="98488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view="pageBreakPreview" zoomScaleSheetLayoutView="100" workbookViewId="0">
      <selection activeCell="D5" sqref="D5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8.570312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149" t="s">
        <v>385</v>
      </c>
      <c r="C1" s="149"/>
      <c r="D1" s="149"/>
      <c r="E1" s="149"/>
      <c r="F1" s="149"/>
      <c r="G1" s="149"/>
      <c r="H1" s="149"/>
    </row>
    <row r="2" spans="2:11" s="3" customFormat="1" ht="21" customHeight="1" x14ac:dyDescent="0.25">
      <c r="B2" s="149"/>
      <c r="C2" s="149"/>
      <c r="D2" s="149"/>
      <c r="E2" s="149"/>
      <c r="F2" s="149"/>
      <c r="G2" s="149"/>
      <c r="H2" s="149"/>
      <c r="I2" s="1"/>
    </row>
    <row r="3" spans="2:11" s="3" customFormat="1" ht="13.5" x14ac:dyDescent="0.25">
      <c r="B3" s="149"/>
      <c r="C3" s="149"/>
      <c r="D3" s="149"/>
      <c r="E3" s="149"/>
      <c r="F3" s="149"/>
      <c r="G3" s="149"/>
      <c r="H3" s="149"/>
      <c r="I3" s="1"/>
    </row>
    <row r="4" spans="2:11" s="3" customFormat="1" ht="26.25" customHeight="1" x14ac:dyDescent="0.25">
      <c r="B4" s="152" t="s">
        <v>168</v>
      </c>
      <c r="C4" s="152"/>
      <c r="D4" s="152"/>
      <c r="E4" s="152"/>
      <c r="F4" s="152"/>
      <c r="G4" s="83"/>
      <c r="H4" s="83"/>
      <c r="I4" s="1"/>
    </row>
    <row r="5" spans="2:11" s="97" customFormat="1" ht="25.5" customHeight="1" x14ac:dyDescent="0.2">
      <c r="B5" s="98"/>
      <c r="C5" s="99" t="s">
        <v>171</v>
      </c>
      <c r="D5" s="99"/>
      <c r="E5" s="99"/>
      <c r="F5" s="100"/>
      <c r="G5" s="101"/>
      <c r="H5" s="101"/>
      <c r="I5" s="101"/>
      <c r="J5" s="101"/>
      <c r="K5" s="101"/>
    </row>
    <row r="6" spans="2:11" s="3" customFormat="1" ht="24" customHeight="1" x14ac:dyDescent="0.25">
      <c r="B6" s="12"/>
      <c r="C6" s="5" t="s">
        <v>184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151" t="s">
        <v>0</v>
      </c>
      <c r="C8" s="150" t="s">
        <v>2</v>
      </c>
      <c r="D8" s="150" t="s">
        <v>3</v>
      </c>
      <c r="E8" s="157" t="s">
        <v>4</v>
      </c>
      <c r="F8" s="156" t="s">
        <v>138</v>
      </c>
      <c r="G8" s="156" t="s">
        <v>139</v>
      </c>
      <c r="H8" s="156" t="s">
        <v>140</v>
      </c>
      <c r="I8" s="4"/>
    </row>
    <row r="9" spans="2:11" ht="28.5" customHeight="1" x14ac:dyDescent="0.2">
      <c r="B9" s="151"/>
      <c r="C9" s="150"/>
      <c r="D9" s="150"/>
      <c r="E9" s="157"/>
      <c r="F9" s="156"/>
      <c r="G9" s="156"/>
      <c r="H9" s="156"/>
    </row>
    <row r="10" spans="2:11" x14ac:dyDescent="0.2">
      <c r="B10" s="74"/>
      <c r="C10" s="75"/>
      <c r="D10" s="75"/>
      <c r="E10" s="84"/>
      <c r="F10" s="103"/>
      <c r="G10" s="103"/>
      <c r="H10" s="103"/>
    </row>
    <row r="11" spans="2:11" ht="47.25" customHeight="1" x14ac:dyDescent="0.2">
      <c r="B11" s="71" t="s">
        <v>8</v>
      </c>
      <c r="C11" s="73" t="s">
        <v>10</v>
      </c>
      <c r="D11" s="19" t="s">
        <v>5</v>
      </c>
      <c r="E11" s="85" t="s">
        <v>6</v>
      </c>
      <c r="F11" s="20">
        <f>Предпроект!F26</f>
        <v>74553.149999999994</v>
      </c>
      <c r="G11" s="20">
        <f t="shared" ref="G11:G16" si="0">F11*0.2</f>
        <v>14910.63</v>
      </c>
      <c r="H11" s="20">
        <f t="shared" ref="H11:H15" si="1">F11+G11</f>
        <v>89463.78</v>
      </c>
      <c r="I11" s="4"/>
    </row>
    <row r="12" spans="2:11" ht="31.5" customHeight="1" x14ac:dyDescent="0.2">
      <c r="B12" s="71" t="s">
        <v>11</v>
      </c>
      <c r="C12" s="73" t="s">
        <v>1</v>
      </c>
      <c r="D12" s="19" t="s">
        <v>5</v>
      </c>
      <c r="E12" s="85" t="s">
        <v>7</v>
      </c>
      <c r="F12" s="20">
        <f>Геодезия!F39</f>
        <v>55279</v>
      </c>
      <c r="G12" s="20">
        <f t="shared" si="0"/>
        <v>11055.800000000001</v>
      </c>
      <c r="H12" s="20">
        <f t="shared" si="1"/>
        <v>66334.8</v>
      </c>
    </row>
    <row r="13" spans="2:11" ht="31.5" customHeight="1" x14ac:dyDescent="0.2">
      <c r="B13" s="71" t="s">
        <v>137</v>
      </c>
      <c r="C13" s="73" t="s">
        <v>118</v>
      </c>
      <c r="D13" s="19" t="s">
        <v>5</v>
      </c>
      <c r="E13" s="85" t="s">
        <v>9</v>
      </c>
      <c r="F13" s="20">
        <f>Геология!F60</f>
        <v>113483</v>
      </c>
      <c r="G13" s="20">
        <f t="shared" si="0"/>
        <v>22696.600000000002</v>
      </c>
      <c r="H13" s="20">
        <f t="shared" si="1"/>
        <v>136179.6</v>
      </c>
    </row>
    <row r="14" spans="2:11" ht="31.5" customHeight="1" x14ac:dyDescent="0.2">
      <c r="B14" s="71" t="s">
        <v>372</v>
      </c>
      <c r="C14" s="73" t="s">
        <v>375</v>
      </c>
      <c r="D14" s="19" t="s">
        <v>5</v>
      </c>
      <c r="E14" s="85" t="s">
        <v>119</v>
      </c>
      <c r="F14" s="20">
        <f>Проект!F34</f>
        <v>528951.6</v>
      </c>
      <c r="G14" s="20">
        <f t="shared" si="0"/>
        <v>105790.32</v>
      </c>
      <c r="H14" s="20">
        <f t="shared" si="1"/>
        <v>634741.91999999993</v>
      </c>
    </row>
    <row r="15" spans="2:11" ht="31.5" customHeight="1" x14ac:dyDescent="0.2">
      <c r="B15" s="71" t="s">
        <v>163</v>
      </c>
      <c r="C15" s="73" t="s">
        <v>348</v>
      </c>
      <c r="D15" s="19" t="s">
        <v>5</v>
      </c>
      <c r="E15" s="85" t="s">
        <v>364</v>
      </c>
      <c r="F15" s="20">
        <f>Экология!H104</f>
        <v>110722.51312150001</v>
      </c>
      <c r="G15" s="20">
        <f t="shared" si="0"/>
        <v>22144.502624300003</v>
      </c>
      <c r="H15" s="20">
        <f t="shared" si="1"/>
        <v>132867.01574580002</v>
      </c>
    </row>
    <row r="16" spans="2:11" ht="89.25" x14ac:dyDescent="0.2">
      <c r="B16" s="104" t="s">
        <v>182</v>
      </c>
      <c r="C16" s="105" t="s">
        <v>165</v>
      </c>
      <c r="D16" s="19" t="s">
        <v>5</v>
      </c>
      <c r="E16" s="85" t="s">
        <v>365</v>
      </c>
      <c r="F16" s="20">
        <f>Экспертиза!F19</f>
        <v>98117.868883906136</v>
      </c>
      <c r="G16" s="20">
        <f t="shared" si="0"/>
        <v>19623.573776781228</v>
      </c>
      <c r="H16" s="20">
        <f>F16+G16</f>
        <v>117741.44266068736</v>
      </c>
    </row>
    <row r="17" spans="2:8" x14ac:dyDescent="0.2">
      <c r="B17" s="104" t="s">
        <v>374</v>
      </c>
      <c r="C17" s="146" t="s">
        <v>377</v>
      </c>
      <c r="D17" s="19" t="s">
        <v>5</v>
      </c>
      <c r="E17" s="85"/>
      <c r="F17" s="20">
        <v>160000</v>
      </c>
      <c r="G17" s="20">
        <f t="shared" ref="G17" si="2">F17*0.2</f>
        <v>32000</v>
      </c>
      <c r="H17" s="20">
        <f>F17+G17</f>
        <v>192000</v>
      </c>
    </row>
    <row r="18" spans="2:8" ht="36.75" customHeight="1" x14ac:dyDescent="0.2">
      <c r="B18" s="104" t="s">
        <v>376</v>
      </c>
      <c r="C18" s="116" t="s">
        <v>378</v>
      </c>
      <c r="D18" s="116"/>
      <c r="E18" s="85" t="s">
        <v>183</v>
      </c>
      <c r="F18" s="20">
        <f>SUM(F10:F17)*0.024</f>
        <v>27386.571168129747</v>
      </c>
      <c r="G18" s="20">
        <f>SUM(G10:G17)*0.024</f>
        <v>5477.3142336259498</v>
      </c>
      <c r="H18" s="20">
        <f>SUM(H10:H17)*0.024</f>
        <v>32863.885401755695</v>
      </c>
    </row>
    <row r="19" spans="2:8" ht="21.75" customHeight="1" x14ac:dyDescent="0.2">
      <c r="B19" s="104"/>
      <c r="C19" s="155" t="s">
        <v>162</v>
      </c>
      <c r="D19" s="155"/>
      <c r="E19" s="85"/>
      <c r="F19" s="20">
        <f>SUM(F11:F18)</f>
        <v>1168493.7031735359</v>
      </c>
      <c r="G19" s="20">
        <f t="shared" ref="G19:H19" si="3">SUM(G11:G18)</f>
        <v>233698.74063470718</v>
      </c>
      <c r="H19" s="20">
        <f t="shared" si="3"/>
        <v>1402192.4438082431</v>
      </c>
    </row>
    <row r="20" spans="2:8" x14ac:dyDescent="0.2">
      <c r="B20" s="13"/>
      <c r="C20" s="2"/>
      <c r="D20" s="7"/>
      <c r="E20" s="2"/>
      <c r="F20" s="10"/>
      <c r="G20" s="10"/>
      <c r="H20" s="10"/>
    </row>
    <row r="21" spans="2:8" ht="19.5" customHeight="1" x14ac:dyDescent="0.25">
      <c r="B21" s="1"/>
      <c r="D21" s="153"/>
      <c r="E21" s="153"/>
      <c r="F21" s="153"/>
      <c r="G21" s="67"/>
      <c r="H21" s="67"/>
    </row>
    <row r="22" spans="2:8" s="92" customFormat="1" ht="32.25" customHeight="1" x14ac:dyDescent="0.2">
      <c r="B22" s="148" t="s">
        <v>379</v>
      </c>
      <c r="C22" s="148"/>
      <c r="D22" s="94" t="s">
        <v>381</v>
      </c>
      <c r="E22" s="95"/>
      <c r="F22" s="96"/>
      <c r="G22" s="92" t="s">
        <v>380</v>
      </c>
    </row>
    <row r="23" spans="2:8" ht="13.5" customHeight="1" x14ac:dyDescent="0.25">
      <c r="B23" s="1"/>
      <c r="C23" s="17"/>
      <c r="D23" s="154"/>
      <c r="E23" s="154"/>
      <c r="F23" s="154"/>
      <c r="G23" s="68"/>
      <c r="H23" s="68"/>
    </row>
    <row r="24" spans="2:8" x14ac:dyDescent="0.2">
      <c r="B24" s="147"/>
      <c r="C24" s="147"/>
      <c r="D24" s="8"/>
    </row>
    <row r="25" spans="2:8" x14ac:dyDescent="0.2">
      <c r="D25" s="8"/>
    </row>
  </sheetData>
  <mergeCells count="14">
    <mergeCell ref="B24:C24"/>
    <mergeCell ref="B22:C22"/>
    <mergeCell ref="B1:H3"/>
    <mergeCell ref="D8:D9"/>
    <mergeCell ref="C8:C9"/>
    <mergeCell ref="B8:B9"/>
    <mergeCell ref="B4:F4"/>
    <mergeCell ref="D21:F21"/>
    <mergeCell ref="D23:F23"/>
    <mergeCell ref="C19:D19"/>
    <mergeCell ref="H8:H9"/>
    <mergeCell ref="G8:G9"/>
    <mergeCell ref="F8:F9"/>
    <mergeCell ref="E8:E9"/>
  </mergeCells>
  <pageMargins left="0.47244094488188981" right="0.23622047244094491" top="0.51181102362204722" bottom="0.74803149606299213" header="0.31496062992125984" footer="0.31496062992125984"/>
  <pageSetup paperSize="9" scale="72" orientation="portrait" r:id="rId1"/>
  <headerFooter alignWithMargins="0"/>
  <rowBreaks count="1" manualBreakCount="1">
    <brk id="12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topLeftCell="B1" zoomScaleSheetLayoutView="100" workbookViewId="0">
      <selection activeCell="D7" sqref="D7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3"/>
    </row>
    <row r="2" spans="2:11" ht="9.75" customHeight="1" x14ac:dyDescent="0.2">
      <c r="B2" s="149" t="s">
        <v>386</v>
      </c>
      <c r="C2" s="149"/>
      <c r="D2" s="149"/>
      <c r="E2" s="149"/>
      <c r="F2" s="149"/>
    </row>
    <row r="3" spans="2:11" s="3" customFormat="1" ht="13.5" customHeight="1" x14ac:dyDescent="0.25">
      <c r="B3" s="149"/>
      <c r="C3" s="149"/>
      <c r="D3" s="149"/>
      <c r="E3" s="149"/>
      <c r="F3" s="149"/>
      <c r="G3" s="1"/>
      <c r="H3" s="1"/>
      <c r="I3" s="1"/>
      <c r="J3" s="1"/>
      <c r="K3" s="1"/>
    </row>
    <row r="4" spans="2:11" s="3" customFormat="1" ht="31.5" customHeight="1" x14ac:dyDescent="0.25">
      <c r="B4" s="149"/>
      <c r="C4" s="149"/>
      <c r="D4" s="149"/>
      <c r="E4" s="149"/>
      <c r="F4" s="149"/>
      <c r="G4" s="1"/>
      <c r="H4" s="1"/>
      <c r="I4" s="1"/>
      <c r="J4" s="1"/>
      <c r="K4" s="1"/>
    </row>
    <row r="5" spans="2:11" s="3" customFormat="1" ht="28.5" customHeight="1" x14ac:dyDescent="0.25">
      <c r="B5" s="24"/>
      <c r="C5" s="25"/>
      <c r="D5" s="72" t="s">
        <v>158</v>
      </c>
      <c r="E5" s="25"/>
      <c r="F5" s="26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97" customFormat="1" ht="25.5" customHeight="1" x14ac:dyDescent="0.2">
      <c r="B7" s="98"/>
      <c r="C7" s="99" t="s">
        <v>171</v>
      </c>
      <c r="D7" s="99"/>
      <c r="E7" s="99"/>
      <c r="F7" s="100"/>
      <c r="G7" s="101"/>
      <c r="H7" s="101"/>
      <c r="I7" s="101"/>
      <c r="J7" s="101"/>
      <c r="K7" s="101"/>
    </row>
    <row r="8" spans="2:11" s="3" customFormat="1" ht="24" customHeight="1" x14ac:dyDescent="0.25">
      <c r="B8" s="12"/>
      <c r="C8" s="5" t="s">
        <v>185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18" t="s">
        <v>12</v>
      </c>
      <c r="D9" s="18" t="s">
        <v>13</v>
      </c>
      <c r="E9" s="18" t="s">
        <v>14</v>
      </c>
      <c r="F9" s="16" t="s">
        <v>15</v>
      </c>
    </row>
    <row r="10" spans="2:11" ht="26.25" customHeight="1" thickBot="1" x14ac:dyDescent="0.25">
      <c r="B10" s="27">
        <v>1</v>
      </c>
      <c r="C10" s="166" t="s">
        <v>16</v>
      </c>
      <c r="D10" s="167"/>
      <c r="E10" s="167"/>
      <c r="F10" s="28">
        <f>F15</f>
        <v>34341.549999999996</v>
      </c>
    </row>
    <row r="11" spans="2:11" ht="14.25" customHeight="1" x14ac:dyDescent="0.2">
      <c r="B11" s="158" t="s">
        <v>17</v>
      </c>
      <c r="C11" s="168" t="s">
        <v>18</v>
      </c>
      <c r="D11" s="170" t="s">
        <v>19</v>
      </c>
      <c r="E11" s="171"/>
      <c r="F11" s="29">
        <f>E12+E13+E14</f>
        <v>977</v>
      </c>
    </row>
    <row r="12" spans="2:11" ht="15.75" x14ac:dyDescent="0.2">
      <c r="B12" s="159"/>
      <c r="C12" s="169"/>
      <c r="D12" s="30" t="s">
        <v>20</v>
      </c>
      <c r="E12" s="31">
        <v>314</v>
      </c>
      <c r="F12" s="32"/>
    </row>
    <row r="13" spans="2:11" ht="28.5" x14ac:dyDescent="0.2">
      <c r="B13" s="159"/>
      <c r="C13" s="169"/>
      <c r="D13" s="30" t="s">
        <v>21</v>
      </c>
      <c r="E13" s="31">
        <v>251</v>
      </c>
      <c r="F13" s="32"/>
    </row>
    <row r="14" spans="2:11" ht="28.5" x14ac:dyDescent="0.2">
      <c r="B14" s="159"/>
      <c r="C14" s="169"/>
      <c r="D14" s="30" t="s">
        <v>22</v>
      </c>
      <c r="E14" s="31">
        <v>412</v>
      </c>
      <c r="F14" s="32"/>
    </row>
    <row r="15" spans="2:11" x14ac:dyDescent="0.2">
      <c r="B15" s="158" t="s">
        <v>23</v>
      </c>
      <c r="C15" s="161" t="s">
        <v>175</v>
      </c>
      <c r="D15" s="164" t="s">
        <v>24</v>
      </c>
      <c r="E15" s="165"/>
      <c r="F15" s="33">
        <f>E16*E17</f>
        <v>34341.549999999996</v>
      </c>
    </row>
    <row r="16" spans="2:11" ht="15.75" x14ac:dyDescent="0.2">
      <c r="B16" s="159"/>
      <c r="C16" s="162"/>
      <c r="D16" s="30" t="s">
        <v>25</v>
      </c>
      <c r="E16" s="34">
        <f>F11</f>
        <v>977</v>
      </c>
      <c r="F16" s="32"/>
    </row>
    <row r="17" spans="2:7" ht="26.25" thickBot="1" x14ac:dyDescent="0.25">
      <c r="B17" s="160"/>
      <c r="C17" s="163"/>
      <c r="D17" s="49" t="s">
        <v>176</v>
      </c>
      <c r="E17" s="57">
        <v>35.15</v>
      </c>
      <c r="F17" s="32"/>
    </row>
    <row r="18" spans="2:7" ht="26.25" customHeight="1" thickBot="1" x14ac:dyDescent="0.25">
      <c r="B18" s="27" t="s">
        <v>11</v>
      </c>
      <c r="C18" s="166" t="s">
        <v>26</v>
      </c>
      <c r="D18" s="167"/>
      <c r="E18" s="167"/>
      <c r="F18" s="28">
        <f>F23</f>
        <v>40211.599999999999</v>
      </c>
    </row>
    <row r="19" spans="2:7" ht="14.25" customHeight="1" x14ac:dyDescent="0.2">
      <c r="B19" s="158" t="s">
        <v>27</v>
      </c>
      <c r="C19" s="168" t="s">
        <v>28</v>
      </c>
      <c r="D19" s="170" t="s">
        <v>19</v>
      </c>
      <c r="E19" s="171"/>
      <c r="F19" s="29">
        <f>E20+E21+E22</f>
        <v>1144</v>
      </c>
    </row>
    <row r="20" spans="2:7" ht="15.75" x14ac:dyDescent="0.2">
      <c r="B20" s="159"/>
      <c r="C20" s="169"/>
      <c r="D20" s="30" t="s">
        <v>29</v>
      </c>
      <c r="E20" s="31">
        <v>559</v>
      </c>
      <c r="F20" s="32"/>
    </row>
    <row r="21" spans="2:7" ht="15.75" x14ac:dyDescent="0.2">
      <c r="B21" s="159"/>
      <c r="C21" s="169"/>
      <c r="D21" s="30" t="s">
        <v>30</v>
      </c>
      <c r="E21" s="31">
        <v>291</v>
      </c>
      <c r="F21" s="32"/>
    </row>
    <row r="22" spans="2:7" ht="15.75" x14ac:dyDescent="0.2">
      <c r="B22" s="159"/>
      <c r="C22" s="169"/>
      <c r="D22" s="30" t="s">
        <v>31</v>
      </c>
      <c r="E22" s="31">
        <v>294</v>
      </c>
      <c r="F22" s="32"/>
    </row>
    <row r="23" spans="2:7" x14ac:dyDescent="0.2">
      <c r="B23" s="158" t="s">
        <v>32</v>
      </c>
      <c r="C23" s="161" t="s">
        <v>174</v>
      </c>
      <c r="D23" s="164" t="s">
        <v>24</v>
      </c>
      <c r="E23" s="165"/>
      <c r="F23" s="33">
        <f>E24*E25</f>
        <v>40211.599999999999</v>
      </c>
    </row>
    <row r="24" spans="2:7" ht="15.75" x14ac:dyDescent="0.2">
      <c r="B24" s="159"/>
      <c r="C24" s="162"/>
      <c r="D24" s="30" t="s">
        <v>25</v>
      </c>
      <c r="E24" s="34">
        <f>F19</f>
        <v>1144</v>
      </c>
      <c r="F24" s="32"/>
    </row>
    <row r="25" spans="2:7" ht="26.25" thickBot="1" x14ac:dyDescent="0.25">
      <c r="B25" s="160"/>
      <c r="C25" s="163"/>
      <c r="D25" s="49" t="s">
        <v>181</v>
      </c>
      <c r="E25" s="57">
        <v>35.15</v>
      </c>
      <c r="F25" s="32"/>
    </row>
    <row r="26" spans="2:7" ht="19.5" customHeight="1" x14ac:dyDescent="0.2">
      <c r="B26" s="35"/>
      <c r="C26" s="172" t="s">
        <v>161</v>
      </c>
      <c r="D26" s="172"/>
      <c r="E26" s="36"/>
      <c r="F26" s="37">
        <f>F10+F18</f>
        <v>74553.149999999994</v>
      </c>
    </row>
    <row r="27" spans="2:7" ht="15.75" x14ac:dyDescent="0.2">
      <c r="B27" s="38"/>
      <c r="C27" s="173" t="s">
        <v>124</v>
      </c>
      <c r="D27" s="174"/>
      <c r="E27" s="86"/>
      <c r="F27" s="106">
        <f>F26*0.2</f>
        <v>14910.63</v>
      </c>
    </row>
    <row r="28" spans="2:7" ht="16.5" thickBot="1" x14ac:dyDescent="0.25">
      <c r="B28" s="39"/>
      <c r="C28" s="175" t="s">
        <v>33</v>
      </c>
      <c r="D28" s="176"/>
      <c r="E28" s="89"/>
      <c r="F28" s="107">
        <f>F26+F27</f>
        <v>89463.78</v>
      </c>
    </row>
    <row r="29" spans="2:7" x14ac:dyDescent="0.2">
      <c r="B29" s="13"/>
      <c r="C29" s="2"/>
      <c r="D29" s="7"/>
      <c r="E29" s="2"/>
      <c r="F29" s="10"/>
    </row>
    <row r="30" spans="2:7" ht="14.25" customHeight="1" x14ac:dyDescent="0.25">
      <c r="B30" s="1"/>
      <c r="D30" s="153"/>
      <c r="E30" s="153"/>
      <c r="F30" s="40"/>
    </row>
    <row r="31" spans="2:7" s="92" customFormat="1" ht="32.25" customHeight="1" x14ac:dyDescent="0.2">
      <c r="B31" s="92" t="s">
        <v>382</v>
      </c>
      <c r="C31" s="93"/>
      <c r="D31" s="94"/>
      <c r="E31" s="95"/>
      <c r="F31" s="96"/>
      <c r="G31" s="96"/>
    </row>
    <row r="32" spans="2:7" ht="13.5" customHeight="1" x14ac:dyDescent="0.25">
      <c r="B32" s="1"/>
      <c r="C32" s="17"/>
      <c r="D32" s="154"/>
      <c r="E32" s="154"/>
      <c r="F32" s="1"/>
    </row>
    <row r="33" spans="4:4" x14ac:dyDescent="0.2">
      <c r="D33" s="8"/>
    </row>
    <row r="34" spans="4:4" x14ac:dyDescent="0.2">
      <c r="D34" s="8"/>
    </row>
  </sheetData>
  <mergeCells count="20">
    <mergeCell ref="D32:E32"/>
    <mergeCell ref="C26:D26"/>
    <mergeCell ref="C27:D27"/>
    <mergeCell ref="C28:D28"/>
    <mergeCell ref="D30:E30"/>
    <mergeCell ref="C18:E18"/>
    <mergeCell ref="B19:B22"/>
    <mergeCell ref="C19:C22"/>
    <mergeCell ref="D19:E19"/>
    <mergeCell ref="B23:B25"/>
    <mergeCell ref="C23:C25"/>
    <mergeCell ref="D23:E23"/>
    <mergeCell ref="B15:B17"/>
    <mergeCell ref="C15:C17"/>
    <mergeCell ref="D15:E15"/>
    <mergeCell ref="B2:F4"/>
    <mergeCell ref="C10:E10"/>
    <mergeCell ref="B11:B14"/>
    <mergeCell ref="C11:C14"/>
    <mergeCell ref="D11:E11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  <rowBreaks count="1" manualBreakCount="1">
    <brk id="1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"/>
  <sheetViews>
    <sheetView view="pageBreakPreview" zoomScale="95" zoomScaleSheetLayoutView="95" workbookViewId="0">
      <selection activeCell="D8" sqref="D8"/>
    </sheetView>
  </sheetViews>
  <sheetFormatPr defaultColWidth="9.140625" defaultRowHeight="12.75" x14ac:dyDescent="0.2"/>
  <cols>
    <col min="1" max="1" width="3.140625" style="1" customWidth="1"/>
    <col min="2" max="2" width="7.4257812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149" t="s">
        <v>386</v>
      </c>
      <c r="C1" s="149"/>
      <c r="D1" s="149"/>
      <c r="E1" s="149"/>
      <c r="F1" s="149"/>
    </row>
    <row r="2" spans="2:11" s="3" customFormat="1" ht="19.5" customHeight="1" x14ac:dyDescent="0.25">
      <c r="B2" s="149"/>
      <c r="C2" s="149"/>
      <c r="D2" s="149"/>
      <c r="E2" s="149"/>
      <c r="F2" s="149"/>
      <c r="G2" s="1"/>
      <c r="H2" s="1"/>
      <c r="I2" s="1"/>
      <c r="J2" s="1"/>
      <c r="K2" s="1"/>
    </row>
    <row r="3" spans="2:11" s="3" customFormat="1" ht="13.5" x14ac:dyDescent="0.25">
      <c r="B3" s="149"/>
      <c r="C3" s="149"/>
      <c r="D3" s="149"/>
      <c r="E3" s="149"/>
      <c r="F3" s="149"/>
      <c r="G3" s="1"/>
      <c r="H3" s="1"/>
      <c r="I3" s="1"/>
      <c r="J3" s="1"/>
      <c r="K3" s="1"/>
    </row>
    <row r="4" spans="2:11" s="3" customFormat="1" ht="24" customHeight="1" x14ac:dyDescent="0.25">
      <c r="B4" s="24"/>
      <c r="C4" s="25"/>
      <c r="D4" s="21" t="s">
        <v>34</v>
      </c>
      <c r="E4" s="25"/>
      <c r="F4" s="26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97" customFormat="1" ht="25.5" customHeight="1" x14ac:dyDescent="0.2">
      <c r="B6" s="98"/>
      <c r="C6" s="99" t="s">
        <v>171</v>
      </c>
      <c r="D6" s="99"/>
      <c r="E6" s="99"/>
      <c r="F6" s="100"/>
      <c r="G6" s="101"/>
      <c r="H6" s="101"/>
      <c r="I6" s="101"/>
      <c r="J6" s="101"/>
      <c r="K6" s="101"/>
    </row>
    <row r="7" spans="2:11" s="3" customFormat="1" ht="24" customHeight="1" x14ac:dyDescent="0.25">
      <c r="B7" s="12"/>
      <c r="C7" s="5" t="s">
        <v>185</v>
      </c>
      <c r="D7" s="5"/>
      <c r="E7" s="5"/>
      <c r="F7" s="9"/>
      <c r="G7" s="9"/>
      <c r="H7" s="9"/>
      <c r="I7" s="4"/>
    </row>
    <row r="8" spans="2:11" ht="63.75" x14ac:dyDescent="0.2">
      <c r="B8" s="15" t="s">
        <v>0</v>
      </c>
      <c r="C8" s="18" t="s">
        <v>12</v>
      </c>
      <c r="D8" s="18" t="s">
        <v>35</v>
      </c>
      <c r="E8" s="18" t="s">
        <v>14</v>
      </c>
      <c r="F8" s="16" t="s">
        <v>15</v>
      </c>
    </row>
    <row r="9" spans="2:11" ht="17.25" customHeight="1" x14ac:dyDescent="0.2">
      <c r="B9" s="181" t="s">
        <v>17</v>
      </c>
      <c r="C9" s="178" t="s">
        <v>36</v>
      </c>
      <c r="D9" s="178"/>
      <c r="E9" s="178"/>
      <c r="F9" s="41">
        <f>F10</f>
        <v>4987.875</v>
      </c>
    </row>
    <row r="10" spans="2:11" ht="14.25" customHeight="1" x14ac:dyDescent="0.2">
      <c r="B10" s="181"/>
      <c r="C10" s="182" t="s">
        <v>37</v>
      </c>
      <c r="D10" s="183" t="s">
        <v>38</v>
      </c>
      <c r="E10" s="183"/>
      <c r="F10" s="42">
        <f>E11*E12</f>
        <v>4987.875</v>
      </c>
    </row>
    <row r="11" spans="2:11" ht="26.25" customHeight="1" x14ac:dyDescent="0.2">
      <c r="B11" s="181"/>
      <c r="C11" s="182"/>
      <c r="D11" s="43" t="s">
        <v>121</v>
      </c>
      <c r="E11" s="19">
        <v>7075</v>
      </c>
      <c r="F11" s="42"/>
    </row>
    <row r="12" spans="2:11" ht="17.25" customHeight="1" x14ac:dyDescent="0.2">
      <c r="B12" s="181"/>
      <c r="C12" s="182"/>
      <c r="D12" s="43" t="s">
        <v>167</v>
      </c>
      <c r="E12" s="108">
        <v>0.70499999999999996</v>
      </c>
      <c r="F12" s="42"/>
    </row>
    <row r="13" spans="2:11" x14ac:dyDescent="0.2">
      <c r="B13" s="177" t="s">
        <v>39</v>
      </c>
      <c r="C13" s="178" t="s">
        <v>40</v>
      </c>
      <c r="D13" s="178"/>
      <c r="E13" s="178"/>
      <c r="F13" s="41">
        <f>F14</f>
        <v>3005.0624999999995</v>
      </c>
    </row>
    <row r="14" spans="2:11" ht="14.25" customHeight="1" x14ac:dyDescent="0.2">
      <c r="B14" s="177"/>
      <c r="C14" s="179" t="s">
        <v>41</v>
      </c>
      <c r="D14" s="180" t="s">
        <v>42</v>
      </c>
      <c r="E14" s="180"/>
      <c r="F14" s="34">
        <f>E15*E16*E17</f>
        <v>3005.0624999999995</v>
      </c>
    </row>
    <row r="15" spans="2:11" ht="29.25" customHeight="1" x14ac:dyDescent="0.2">
      <c r="B15" s="177"/>
      <c r="C15" s="179"/>
      <c r="D15" s="30" t="s">
        <v>122</v>
      </c>
      <c r="E15" s="31">
        <v>3410</v>
      </c>
      <c r="F15" s="44"/>
    </row>
    <row r="16" spans="2:11" ht="18" customHeight="1" x14ac:dyDescent="0.2">
      <c r="B16" s="177"/>
      <c r="C16" s="179"/>
      <c r="D16" s="43" t="s">
        <v>123</v>
      </c>
      <c r="E16" s="108">
        <v>0.70499999999999996</v>
      </c>
      <c r="F16" s="44"/>
    </row>
    <row r="17" spans="2:6" ht="26.25" customHeight="1" x14ac:dyDescent="0.2">
      <c r="B17" s="177"/>
      <c r="C17" s="179"/>
      <c r="D17" s="30" t="s">
        <v>43</v>
      </c>
      <c r="E17" s="19">
        <v>1.25</v>
      </c>
      <c r="F17" s="44"/>
    </row>
    <row r="18" spans="2:6" ht="15" customHeight="1" x14ac:dyDescent="0.2">
      <c r="B18" s="45">
        <v>1.3</v>
      </c>
      <c r="C18" s="178" t="s">
        <v>44</v>
      </c>
      <c r="D18" s="178"/>
      <c r="E18" s="178"/>
      <c r="F18" s="41">
        <f>F19+F22+F26</f>
        <v>3413.327559375</v>
      </c>
    </row>
    <row r="19" spans="2:6" ht="15" customHeight="1" x14ac:dyDescent="0.2">
      <c r="B19" s="151" t="s">
        <v>45</v>
      </c>
      <c r="C19" s="150" t="s">
        <v>46</v>
      </c>
      <c r="D19" s="180" t="s">
        <v>47</v>
      </c>
      <c r="E19" s="180"/>
      <c r="F19" s="34">
        <f>E20*E21</f>
        <v>561.13593750000007</v>
      </c>
    </row>
    <row r="20" spans="2:6" ht="15.75" x14ac:dyDescent="0.2">
      <c r="B20" s="151"/>
      <c r="C20" s="150"/>
      <c r="D20" s="30" t="s">
        <v>48</v>
      </c>
      <c r="E20" s="34">
        <f>F10</f>
        <v>4987.875</v>
      </c>
      <c r="F20" s="44"/>
    </row>
    <row r="21" spans="2:6" ht="15.75" x14ac:dyDescent="0.2">
      <c r="B21" s="151"/>
      <c r="C21" s="150"/>
      <c r="D21" s="30" t="s">
        <v>49</v>
      </c>
      <c r="E21" s="31">
        <v>0.1125</v>
      </c>
      <c r="F21" s="44"/>
    </row>
    <row r="22" spans="2:6" ht="15" customHeight="1" x14ac:dyDescent="0.2">
      <c r="B22" s="151" t="s">
        <v>50</v>
      </c>
      <c r="C22" s="150" t="s">
        <v>51</v>
      </c>
      <c r="D22" s="180" t="s">
        <v>52</v>
      </c>
      <c r="E22" s="180"/>
      <c r="F22" s="34">
        <f>(E23+E24)*E25</f>
        <v>2019.8399812499999</v>
      </c>
    </row>
    <row r="23" spans="2:6" ht="15.75" x14ac:dyDescent="0.2">
      <c r="B23" s="151"/>
      <c r="C23" s="150"/>
      <c r="D23" s="30" t="s">
        <v>48</v>
      </c>
      <c r="E23" s="34">
        <f>F10</f>
        <v>4987.875</v>
      </c>
      <c r="F23" s="44"/>
    </row>
    <row r="24" spans="2:6" ht="15.75" x14ac:dyDescent="0.2">
      <c r="B24" s="151"/>
      <c r="C24" s="150"/>
      <c r="D24" s="30" t="s">
        <v>53</v>
      </c>
      <c r="E24" s="34">
        <f>F19</f>
        <v>561.13593750000007</v>
      </c>
      <c r="F24" s="44"/>
    </row>
    <row r="25" spans="2:6" ht="28.5" x14ac:dyDescent="0.2">
      <c r="B25" s="151"/>
      <c r="C25" s="150"/>
      <c r="D25" s="30" t="s">
        <v>54</v>
      </c>
      <c r="E25" s="31">
        <v>0.36399999999999999</v>
      </c>
      <c r="F25" s="44"/>
    </row>
    <row r="26" spans="2:6" ht="15" customHeight="1" x14ac:dyDescent="0.2">
      <c r="B26" s="151" t="s">
        <v>55</v>
      </c>
      <c r="C26" s="150" t="s">
        <v>56</v>
      </c>
      <c r="D26" s="180" t="s">
        <v>57</v>
      </c>
      <c r="E26" s="180"/>
      <c r="F26" s="34">
        <f>(E27+E28)*E29*E30</f>
        <v>832.35164062500007</v>
      </c>
    </row>
    <row r="27" spans="2:6" ht="15.75" x14ac:dyDescent="0.2">
      <c r="B27" s="151"/>
      <c r="C27" s="150"/>
      <c r="D27" s="30" t="s">
        <v>48</v>
      </c>
      <c r="E27" s="34">
        <f>F10</f>
        <v>4987.875</v>
      </c>
      <c r="F27" s="44"/>
    </row>
    <row r="28" spans="2:6" ht="15.75" x14ac:dyDescent="0.2">
      <c r="B28" s="151"/>
      <c r="C28" s="150"/>
      <c r="D28" s="30" t="s">
        <v>53</v>
      </c>
      <c r="E28" s="34">
        <f>F19</f>
        <v>561.13593750000007</v>
      </c>
      <c r="F28" s="44"/>
    </row>
    <row r="29" spans="2:6" ht="28.5" x14ac:dyDescent="0.2">
      <c r="B29" s="151"/>
      <c r="C29" s="150"/>
      <c r="D29" s="30" t="s">
        <v>58</v>
      </c>
      <c r="E29" s="31">
        <v>0.06</v>
      </c>
      <c r="F29" s="44"/>
    </row>
    <row r="30" spans="2:6" ht="28.5" x14ac:dyDescent="0.2">
      <c r="B30" s="151"/>
      <c r="C30" s="150"/>
      <c r="D30" s="30" t="s">
        <v>59</v>
      </c>
      <c r="E30" s="31">
        <v>2.5</v>
      </c>
      <c r="F30" s="44"/>
    </row>
    <row r="31" spans="2:6" ht="15" customHeight="1" x14ac:dyDescent="0.2">
      <c r="B31" s="46" t="s">
        <v>60</v>
      </c>
      <c r="C31" s="178" t="s">
        <v>61</v>
      </c>
      <c r="D31" s="178"/>
      <c r="E31" s="178"/>
      <c r="F31" s="41">
        <f>F9+F13+F18</f>
        <v>11406.265059375</v>
      </c>
    </row>
    <row r="32" spans="2:6" ht="15" customHeight="1" x14ac:dyDescent="0.2">
      <c r="B32" s="184" t="s">
        <v>62</v>
      </c>
      <c r="C32" s="150" t="s">
        <v>63</v>
      </c>
      <c r="D32" s="180" t="s">
        <v>64</v>
      </c>
      <c r="E32" s="180"/>
      <c r="F32" s="47">
        <f>E33*E34</f>
        <v>456.25060237500003</v>
      </c>
    </row>
    <row r="33" spans="2:7" ht="25.5" x14ac:dyDescent="0.2">
      <c r="B33" s="184"/>
      <c r="C33" s="150"/>
      <c r="D33" s="30" t="s">
        <v>65</v>
      </c>
      <c r="E33" s="34">
        <f>F31</f>
        <v>11406.265059375</v>
      </c>
      <c r="F33" s="44"/>
    </row>
    <row r="34" spans="2:7" ht="24.75" customHeight="1" x14ac:dyDescent="0.2">
      <c r="B34" s="184"/>
      <c r="C34" s="150"/>
      <c r="D34" s="30" t="s">
        <v>66</v>
      </c>
      <c r="E34" s="34">
        <v>0.04</v>
      </c>
      <c r="F34" s="44"/>
    </row>
    <row r="35" spans="2:7" ht="15" customHeight="1" x14ac:dyDescent="0.2">
      <c r="B35" s="46" t="s">
        <v>67</v>
      </c>
      <c r="C35" s="178" t="s">
        <v>68</v>
      </c>
      <c r="D35" s="178"/>
      <c r="E35" s="178"/>
      <c r="F35" s="41">
        <f>F31+F32</f>
        <v>11862.51566175</v>
      </c>
    </row>
    <row r="36" spans="2:7" ht="15" customHeight="1" x14ac:dyDescent="0.2">
      <c r="B36" s="184" t="s">
        <v>69</v>
      </c>
      <c r="C36" s="150" t="s">
        <v>70</v>
      </c>
      <c r="D36" s="180" t="s">
        <v>71</v>
      </c>
      <c r="E36" s="180"/>
      <c r="F36" s="47">
        <f>ROUND(E37*E38,0)</f>
        <v>55279</v>
      </c>
    </row>
    <row r="37" spans="2:7" ht="15.75" x14ac:dyDescent="0.2">
      <c r="B37" s="184"/>
      <c r="C37" s="150"/>
      <c r="D37" s="30" t="s">
        <v>72</v>
      </c>
      <c r="E37" s="34">
        <f>F35</f>
        <v>11862.51566175</v>
      </c>
      <c r="F37" s="44"/>
    </row>
    <row r="38" spans="2:7" ht="46.5" customHeight="1" thickBot="1" x14ac:dyDescent="0.25">
      <c r="B38" s="184"/>
      <c r="C38" s="150"/>
      <c r="D38" s="30" t="s">
        <v>177</v>
      </c>
      <c r="E38" s="34">
        <v>4.66</v>
      </c>
      <c r="F38" s="44"/>
    </row>
    <row r="39" spans="2:7" ht="19.5" customHeight="1" x14ac:dyDescent="0.2">
      <c r="B39" s="48"/>
      <c r="C39" s="172" t="s">
        <v>161</v>
      </c>
      <c r="D39" s="172"/>
      <c r="E39" s="86"/>
      <c r="F39" s="87">
        <f>F36</f>
        <v>55279</v>
      </c>
    </row>
    <row r="40" spans="2:7" ht="17.25" customHeight="1" x14ac:dyDescent="0.2">
      <c r="B40" s="38"/>
      <c r="C40" s="173" t="s">
        <v>124</v>
      </c>
      <c r="D40" s="174"/>
      <c r="E40" s="86"/>
      <c r="F40" s="87">
        <f>F39*0.2</f>
        <v>11055.800000000001</v>
      </c>
    </row>
    <row r="41" spans="2:7" ht="17.25" customHeight="1" thickBot="1" x14ac:dyDescent="0.25">
      <c r="B41" s="39"/>
      <c r="C41" s="175" t="s">
        <v>33</v>
      </c>
      <c r="D41" s="176"/>
      <c r="E41" s="89"/>
      <c r="F41" s="90">
        <f>F39+F40</f>
        <v>66334.8</v>
      </c>
    </row>
    <row r="42" spans="2:7" x14ac:dyDescent="0.2">
      <c r="B42" s="13"/>
      <c r="C42" s="2"/>
      <c r="D42" s="7"/>
      <c r="E42" s="2"/>
      <c r="F42" s="10"/>
    </row>
    <row r="43" spans="2:7" ht="14.25" customHeight="1" x14ac:dyDescent="0.25">
      <c r="B43" s="1"/>
      <c r="D43" s="153"/>
      <c r="E43" s="153"/>
      <c r="F43" s="40"/>
    </row>
    <row r="44" spans="2:7" s="92" customFormat="1" ht="32.25" customHeight="1" x14ac:dyDescent="0.2">
      <c r="B44" s="92" t="s">
        <v>383</v>
      </c>
      <c r="C44" s="93"/>
      <c r="D44" s="94"/>
      <c r="E44" s="95"/>
      <c r="F44" s="96"/>
      <c r="G44" s="96"/>
    </row>
    <row r="45" spans="2:7" ht="13.5" customHeight="1" x14ac:dyDescent="0.25">
      <c r="B45" s="1"/>
      <c r="C45" s="17"/>
      <c r="D45" s="154"/>
      <c r="E45" s="154"/>
      <c r="F45" s="1"/>
    </row>
    <row r="46" spans="2:7" x14ac:dyDescent="0.2">
      <c r="D46" s="8"/>
    </row>
    <row r="47" spans="2:7" x14ac:dyDescent="0.2">
      <c r="D47" s="8"/>
    </row>
  </sheetData>
  <mergeCells count="32">
    <mergeCell ref="D45:E45"/>
    <mergeCell ref="C35:E35"/>
    <mergeCell ref="B36:B38"/>
    <mergeCell ref="C36:C38"/>
    <mergeCell ref="D36:E36"/>
    <mergeCell ref="C39:D39"/>
    <mergeCell ref="C40:D40"/>
    <mergeCell ref="C41:D41"/>
    <mergeCell ref="D43:E43"/>
    <mergeCell ref="B26:B30"/>
    <mergeCell ref="C26:C30"/>
    <mergeCell ref="D26:E26"/>
    <mergeCell ref="C31:E31"/>
    <mergeCell ref="B32:B34"/>
    <mergeCell ref="C32:C34"/>
    <mergeCell ref="D32:E32"/>
    <mergeCell ref="C18:E18"/>
    <mergeCell ref="B19:B21"/>
    <mergeCell ref="C19:C21"/>
    <mergeCell ref="D19:E19"/>
    <mergeCell ref="B22:B25"/>
    <mergeCell ref="C22:C25"/>
    <mergeCell ref="D22:E22"/>
    <mergeCell ref="B13:B17"/>
    <mergeCell ref="C13:E13"/>
    <mergeCell ref="C14:C17"/>
    <mergeCell ref="D14:E14"/>
    <mergeCell ref="B1:F3"/>
    <mergeCell ref="B9:B12"/>
    <mergeCell ref="C9:E9"/>
    <mergeCell ref="C10:C12"/>
    <mergeCell ref="D10:E10"/>
  </mergeCells>
  <pageMargins left="0.23622047244094491" right="0.23622047244094491" top="0.36" bottom="0.37" header="0.21" footer="0.21"/>
  <pageSetup paperSize="9" scale="97" fitToHeight="18" orientation="landscape" r:id="rId1"/>
  <headerFooter alignWithMargins="0"/>
  <rowBreaks count="2" manualBreakCount="2">
    <brk id="12" max="5" man="1"/>
    <brk id="3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view="pageBreakPreview" topLeftCell="B1" zoomScaleSheetLayoutView="100" workbookViewId="0">
      <selection activeCell="E10" sqref="E10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21" customHeight="1" x14ac:dyDescent="0.2">
      <c r="B1" s="149" t="s">
        <v>386</v>
      </c>
      <c r="C1" s="149"/>
      <c r="D1" s="149"/>
      <c r="E1" s="149"/>
      <c r="F1" s="149"/>
    </row>
    <row r="2" spans="2:11" s="3" customFormat="1" ht="36" customHeight="1" x14ac:dyDescent="0.25">
      <c r="B2" s="149"/>
      <c r="C2" s="149"/>
      <c r="D2" s="149"/>
      <c r="E2" s="149"/>
      <c r="F2" s="149"/>
      <c r="G2" s="1"/>
      <c r="H2" s="1"/>
      <c r="I2" s="1"/>
      <c r="J2" s="1"/>
      <c r="K2" s="1"/>
    </row>
    <row r="3" spans="2:11" s="3" customFormat="1" ht="38.25" hidden="1" customHeight="1" x14ac:dyDescent="0.25">
      <c r="B3" s="149"/>
      <c r="C3" s="149"/>
      <c r="D3" s="149"/>
      <c r="E3" s="149"/>
      <c r="F3" s="149"/>
      <c r="G3" s="1"/>
      <c r="H3" s="1"/>
      <c r="I3" s="1"/>
      <c r="J3" s="1"/>
      <c r="K3" s="1"/>
    </row>
    <row r="4" spans="2:11" s="3" customFormat="1" ht="24" customHeight="1" x14ac:dyDescent="0.25">
      <c r="B4" s="24"/>
      <c r="C4" s="25"/>
      <c r="D4" s="72" t="s">
        <v>159</v>
      </c>
      <c r="E4" s="25"/>
      <c r="F4" s="26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97" customFormat="1" ht="25.5" customHeight="1" x14ac:dyDescent="0.2">
      <c r="B6" s="98"/>
      <c r="C6" s="99" t="s">
        <v>171</v>
      </c>
      <c r="D6" s="99"/>
      <c r="E6" s="99"/>
      <c r="F6" s="100"/>
      <c r="G6" s="101"/>
      <c r="H6" s="101"/>
      <c r="I6" s="101"/>
      <c r="J6" s="101"/>
      <c r="K6" s="101"/>
    </row>
    <row r="7" spans="2:11" s="3" customFormat="1" ht="24" customHeight="1" thickBot="1" x14ac:dyDescent="0.3">
      <c r="B7" s="12"/>
      <c r="C7" s="5" t="s">
        <v>185</v>
      </c>
      <c r="D7" s="5"/>
      <c r="E7" s="5"/>
      <c r="F7" s="9"/>
      <c r="G7" s="9"/>
      <c r="H7" s="9"/>
      <c r="I7" s="4"/>
    </row>
    <row r="8" spans="2:11" x14ac:dyDescent="0.2">
      <c r="B8" s="58" t="s">
        <v>143</v>
      </c>
      <c r="C8" s="195" t="s">
        <v>36</v>
      </c>
      <c r="D8" s="195"/>
      <c r="E8" s="195"/>
      <c r="F8" s="59">
        <f>F9+F14+F17</f>
        <v>233.25</v>
      </c>
    </row>
    <row r="9" spans="2:11" ht="14.25" customHeight="1" x14ac:dyDescent="0.2">
      <c r="B9" s="188" t="s">
        <v>144</v>
      </c>
      <c r="C9" s="182" t="s">
        <v>79</v>
      </c>
      <c r="D9" s="183" t="s">
        <v>80</v>
      </c>
      <c r="E9" s="183"/>
      <c r="F9" s="60">
        <f>E10*E11*E12*E13</f>
        <v>141.75</v>
      </c>
    </row>
    <row r="10" spans="2:11" ht="26.25" customHeight="1" x14ac:dyDescent="0.2">
      <c r="B10" s="186"/>
      <c r="C10" s="182"/>
      <c r="D10" s="43" t="s">
        <v>81</v>
      </c>
      <c r="E10" s="19">
        <v>10.5</v>
      </c>
      <c r="F10" s="60"/>
    </row>
    <row r="11" spans="2:11" ht="17.25" customHeight="1" x14ac:dyDescent="0.2">
      <c r="B11" s="186"/>
      <c r="C11" s="182"/>
      <c r="D11" s="43" t="s">
        <v>368</v>
      </c>
      <c r="E11" s="108">
        <v>3</v>
      </c>
      <c r="F11" s="60"/>
    </row>
    <row r="12" spans="2:11" ht="17.25" customHeight="1" x14ac:dyDescent="0.2">
      <c r="B12" s="186"/>
      <c r="C12" s="182"/>
      <c r="D12" s="43" t="s">
        <v>82</v>
      </c>
      <c r="E12" s="19">
        <v>3</v>
      </c>
      <c r="F12" s="60"/>
    </row>
    <row r="13" spans="2:11" ht="30" customHeight="1" x14ac:dyDescent="0.2">
      <c r="B13" s="199"/>
      <c r="C13" s="182"/>
      <c r="D13" s="43" t="s">
        <v>83</v>
      </c>
      <c r="E13" s="19">
        <v>1.5</v>
      </c>
      <c r="F13" s="60"/>
    </row>
    <row r="14" spans="2:11" ht="14.25" customHeight="1" x14ac:dyDescent="0.2">
      <c r="B14" s="188" t="s">
        <v>145</v>
      </c>
      <c r="C14" s="182" t="s">
        <v>84</v>
      </c>
      <c r="D14" s="183" t="s">
        <v>85</v>
      </c>
      <c r="E14" s="183"/>
      <c r="F14" s="60">
        <f>E15*E16</f>
        <v>68.699999999999989</v>
      </c>
    </row>
    <row r="15" spans="2:11" ht="26.25" customHeight="1" x14ac:dyDescent="0.2">
      <c r="B15" s="186"/>
      <c r="C15" s="182"/>
      <c r="D15" s="43" t="s">
        <v>86</v>
      </c>
      <c r="E15" s="19">
        <v>22.9</v>
      </c>
      <c r="F15" s="60"/>
    </row>
    <row r="16" spans="2:11" ht="17.25" customHeight="1" x14ac:dyDescent="0.2">
      <c r="B16" s="199"/>
      <c r="C16" s="182"/>
      <c r="D16" s="43" t="s">
        <v>368</v>
      </c>
      <c r="E16" s="108">
        <v>3</v>
      </c>
      <c r="F16" s="60"/>
    </row>
    <row r="17" spans="2:6" ht="14.25" customHeight="1" x14ac:dyDescent="0.2">
      <c r="B17" s="188" t="s">
        <v>146</v>
      </c>
      <c r="C17" s="182" t="s">
        <v>87</v>
      </c>
      <c r="D17" s="183" t="s">
        <v>88</v>
      </c>
      <c r="E17" s="183"/>
      <c r="F17" s="60">
        <f>E18*E19</f>
        <v>22.799999999999997</v>
      </c>
    </row>
    <row r="18" spans="2:6" ht="26.25" customHeight="1" x14ac:dyDescent="0.2">
      <c r="B18" s="186"/>
      <c r="C18" s="182"/>
      <c r="D18" s="43" t="s">
        <v>89</v>
      </c>
      <c r="E18" s="19">
        <v>7.6</v>
      </c>
      <c r="F18" s="60"/>
    </row>
    <row r="19" spans="2:6" ht="17.25" customHeight="1" thickBot="1" x14ac:dyDescent="0.25">
      <c r="B19" s="187"/>
      <c r="C19" s="189"/>
      <c r="D19" s="43" t="s">
        <v>368</v>
      </c>
      <c r="E19" s="108">
        <v>3</v>
      </c>
      <c r="F19" s="62"/>
    </row>
    <row r="20" spans="2:6" ht="15" customHeight="1" x14ac:dyDescent="0.2">
      <c r="B20" s="65">
        <v>43862</v>
      </c>
      <c r="C20" s="195" t="s">
        <v>44</v>
      </c>
      <c r="D20" s="195"/>
      <c r="E20" s="195"/>
      <c r="F20" s="59">
        <f>F21+F24+F28</f>
        <v>159.61880625000001</v>
      </c>
    </row>
    <row r="21" spans="2:6" ht="15" customHeight="1" x14ac:dyDescent="0.2">
      <c r="B21" s="196" t="s">
        <v>147</v>
      </c>
      <c r="C21" s="150" t="s">
        <v>46</v>
      </c>
      <c r="D21" s="180" t="s">
        <v>47</v>
      </c>
      <c r="E21" s="180"/>
      <c r="F21" s="33">
        <f>E22*E23</f>
        <v>26.240625000000001</v>
      </c>
    </row>
    <row r="22" spans="2:6" ht="15.75" x14ac:dyDescent="0.2">
      <c r="B22" s="196"/>
      <c r="C22" s="150"/>
      <c r="D22" s="30" t="s">
        <v>48</v>
      </c>
      <c r="E22" s="34">
        <f>F8</f>
        <v>233.25</v>
      </c>
      <c r="F22" s="32"/>
    </row>
    <row r="23" spans="2:6" ht="15.75" x14ac:dyDescent="0.2">
      <c r="B23" s="196"/>
      <c r="C23" s="150"/>
      <c r="D23" s="30" t="s">
        <v>49</v>
      </c>
      <c r="E23" s="56">
        <v>0.1125</v>
      </c>
      <c r="F23" s="32"/>
    </row>
    <row r="24" spans="2:6" ht="15" customHeight="1" x14ac:dyDescent="0.2">
      <c r="B24" s="196" t="s">
        <v>148</v>
      </c>
      <c r="C24" s="150" t="s">
        <v>51</v>
      </c>
      <c r="D24" s="180" t="s">
        <v>52</v>
      </c>
      <c r="E24" s="180"/>
      <c r="F24" s="33">
        <f>(E25+E26)*E27</f>
        <v>94.454587500000002</v>
      </c>
    </row>
    <row r="25" spans="2:6" ht="15.75" x14ac:dyDescent="0.2">
      <c r="B25" s="196"/>
      <c r="C25" s="150"/>
      <c r="D25" s="30" t="s">
        <v>48</v>
      </c>
      <c r="E25" s="34">
        <f>F8</f>
        <v>233.25</v>
      </c>
      <c r="F25" s="32"/>
    </row>
    <row r="26" spans="2:6" ht="15.75" x14ac:dyDescent="0.2">
      <c r="B26" s="196"/>
      <c r="C26" s="150"/>
      <c r="D26" s="30" t="s">
        <v>53</v>
      </c>
      <c r="E26" s="34">
        <f>F21</f>
        <v>26.240625000000001</v>
      </c>
      <c r="F26" s="32"/>
    </row>
    <row r="27" spans="2:6" ht="28.5" x14ac:dyDescent="0.2">
      <c r="B27" s="196"/>
      <c r="C27" s="150"/>
      <c r="D27" s="30" t="s">
        <v>54</v>
      </c>
      <c r="E27" s="56">
        <v>0.36399999999999999</v>
      </c>
      <c r="F27" s="32"/>
    </row>
    <row r="28" spans="2:6" ht="15" customHeight="1" x14ac:dyDescent="0.2">
      <c r="B28" s="196" t="s">
        <v>149</v>
      </c>
      <c r="C28" s="150" t="s">
        <v>56</v>
      </c>
      <c r="D28" s="180" t="s">
        <v>57</v>
      </c>
      <c r="E28" s="180"/>
      <c r="F28" s="33">
        <f>(E29+E30)*E31*E32</f>
        <v>38.923593750000002</v>
      </c>
    </row>
    <row r="29" spans="2:6" ht="15.75" x14ac:dyDescent="0.2">
      <c r="B29" s="196"/>
      <c r="C29" s="150"/>
      <c r="D29" s="30" t="s">
        <v>48</v>
      </c>
      <c r="E29" s="34">
        <f>F8</f>
        <v>233.25</v>
      </c>
      <c r="F29" s="32"/>
    </row>
    <row r="30" spans="2:6" ht="15.75" x14ac:dyDescent="0.2">
      <c r="B30" s="196"/>
      <c r="C30" s="150"/>
      <c r="D30" s="30" t="s">
        <v>53</v>
      </c>
      <c r="E30" s="34">
        <f>F21</f>
        <v>26.240625000000001</v>
      </c>
      <c r="F30" s="32"/>
    </row>
    <row r="31" spans="2:6" ht="28.5" x14ac:dyDescent="0.2">
      <c r="B31" s="196"/>
      <c r="C31" s="150"/>
      <c r="D31" s="30" t="s">
        <v>58</v>
      </c>
      <c r="E31" s="56">
        <v>0.06</v>
      </c>
      <c r="F31" s="32"/>
    </row>
    <row r="32" spans="2:6" ht="29.25" thickBot="1" x14ac:dyDescent="0.25">
      <c r="B32" s="197"/>
      <c r="C32" s="198"/>
      <c r="D32" s="49" t="s">
        <v>59</v>
      </c>
      <c r="E32" s="50">
        <v>2.5</v>
      </c>
      <c r="F32" s="51"/>
    </row>
    <row r="33" spans="2:6" x14ac:dyDescent="0.2">
      <c r="B33" s="58" t="s">
        <v>150</v>
      </c>
      <c r="C33" s="195" t="s">
        <v>91</v>
      </c>
      <c r="D33" s="195"/>
      <c r="E33" s="195"/>
      <c r="F33" s="59">
        <f>F34+F37</f>
        <v>606.9</v>
      </c>
    </row>
    <row r="34" spans="2:6" ht="14.25" customHeight="1" x14ac:dyDescent="0.2">
      <c r="B34" s="188" t="s">
        <v>45</v>
      </c>
      <c r="C34" s="182" t="s">
        <v>92</v>
      </c>
      <c r="D34" s="183" t="s">
        <v>93</v>
      </c>
      <c r="E34" s="183"/>
      <c r="F34" s="60">
        <f>E35*E36</f>
        <v>405</v>
      </c>
    </row>
    <row r="35" spans="2:6" ht="42.75" customHeight="1" x14ac:dyDescent="0.2">
      <c r="B35" s="186"/>
      <c r="C35" s="182"/>
      <c r="D35" s="43" t="s">
        <v>94</v>
      </c>
      <c r="E35" s="19">
        <v>135</v>
      </c>
      <c r="F35" s="60"/>
    </row>
    <row r="36" spans="2:6" ht="17.25" customHeight="1" x14ac:dyDescent="0.2">
      <c r="B36" s="199"/>
      <c r="C36" s="182"/>
      <c r="D36" s="43" t="s">
        <v>368</v>
      </c>
      <c r="E36" s="108">
        <v>3</v>
      </c>
      <c r="F36" s="60"/>
    </row>
    <row r="37" spans="2:6" ht="14.25" customHeight="1" x14ac:dyDescent="0.2">
      <c r="B37" s="188" t="s">
        <v>50</v>
      </c>
      <c r="C37" s="182" t="s">
        <v>95</v>
      </c>
      <c r="D37" s="183" t="s">
        <v>96</v>
      </c>
      <c r="E37" s="183"/>
      <c r="F37" s="60">
        <f>E38*E39</f>
        <v>201.89999999999998</v>
      </c>
    </row>
    <row r="38" spans="2:6" ht="26.25" customHeight="1" x14ac:dyDescent="0.2">
      <c r="B38" s="186"/>
      <c r="C38" s="182"/>
      <c r="D38" s="43" t="s">
        <v>97</v>
      </c>
      <c r="E38" s="19">
        <v>67.3</v>
      </c>
      <c r="F38" s="60"/>
    </row>
    <row r="39" spans="2:6" ht="17.25" customHeight="1" thickBot="1" x14ac:dyDescent="0.25">
      <c r="B39" s="187"/>
      <c r="C39" s="189"/>
      <c r="D39" s="43" t="s">
        <v>368</v>
      </c>
      <c r="E39" s="108">
        <v>3</v>
      </c>
      <c r="F39" s="62"/>
    </row>
    <row r="40" spans="2:6" x14ac:dyDescent="0.2">
      <c r="B40" s="58" t="s">
        <v>60</v>
      </c>
      <c r="C40" s="195" t="s">
        <v>40</v>
      </c>
      <c r="D40" s="195"/>
      <c r="E40" s="195"/>
      <c r="F40" s="59">
        <f>F41+F45</f>
        <v>859.37999999999988</v>
      </c>
    </row>
    <row r="41" spans="2:6" ht="14.25" customHeight="1" x14ac:dyDescent="0.2">
      <c r="B41" s="188" t="s">
        <v>62</v>
      </c>
      <c r="C41" s="182" t="s">
        <v>98</v>
      </c>
      <c r="D41" s="183" t="s">
        <v>99</v>
      </c>
      <c r="E41" s="183"/>
      <c r="F41" s="60">
        <f>E42*E43*E44</f>
        <v>737.99999999999989</v>
      </c>
    </row>
    <row r="42" spans="2:6" ht="26.25" customHeight="1" x14ac:dyDescent="0.2">
      <c r="B42" s="186"/>
      <c r="C42" s="182"/>
      <c r="D42" s="43" t="s">
        <v>100</v>
      </c>
      <c r="E42" s="19">
        <v>8.1999999999999993</v>
      </c>
      <c r="F42" s="60"/>
    </row>
    <row r="43" spans="2:6" ht="17.25" customHeight="1" x14ac:dyDescent="0.2">
      <c r="B43" s="186"/>
      <c r="C43" s="182"/>
      <c r="D43" s="43" t="s">
        <v>116</v>
      </c>
      <c r="E43" s="19">
        <v>30</v>
      </c>
      <c r="F43" s="60"/>
    </row>
    <row r="44" spans="2:6" ht="17.25" customHeight="1" x14ac:dyDescent="0.2">
      <c r="B44" s="186"/>
      <c r="C44" s="182"/>
      <c r="D44" s="43" t="s">
        <v>368</v>
      </c>
      <c r="E44" s="108">
        <v>3</v>
      </c>
      <c r="F44" s="60"/>
    </row>
    <row r="45" spans="2:6" ht="14.25" customHeight="1" x14ac:dyDescent="0.2">
      <c r="B45" s="188" t="s">
        <v>151</v>
      </c>
      <c r="C45" s="182" t="s">
        <v>101</v>
      </c>
      <c r="D45" s="183" t="s">
        <v>102</v>
      </c>
      <c r="E45" s="183"/>
      <c r="F45" s="60">
        <f>E46*E47</f>
        <v>121.38</v>
      </c>
    </row>
    <row r="46" spans="2:6" ht="26.25" customHeight="1" x14ac:dyDescent="0.2">
      <c r="B46" s="186"/>
      <c r="C46" s="182"/>
      <c r="D46" s="43" t="s">
        <v>103</v>
      </c>
      <c r="E46" s="42">
        <f>F33</f>
        <v>606.9</v>
      </c>
      <c r="F46" s="60"/>
    </row>
    <row r="47" spans="2:6" ht="46.5" customHeight="1" thickBot="1" x14ac:dyDescent="0.25">
      <c r="B47" s="187"/>
      <c r="C47" s="189"/>
      <c r="D47" s="63" t="s">
        <v>104</v>
      </c>
      <c r="E47" s="61">
        <v>0.2</v>
      </c>
      <c r="F47" s="62"/>
    </row>
    <row r="48" spans="2:6" ht="14.25" customHeight="1" x14ac:dyDescent="0.2">
      <c r="B48" s="185" t="s">
        <v>67</v>
      </c>
      <c r="C48" s="190" t="s">
        <v>105</v>
      </c>
      <c r="D48" s="191" t="s">
        <v>106</v>
      </c>
      <c r="E48" s="191"/>
      <c r="F48" s="64">
        <f>E49*E50</f>
        <v>180.46979999999996</v>
      </c>
    </row>
    <row r="49" spans="2:6" ht="26.25" customHeight="1" x14ac:dyDescent="0.2">
      <c r="B49" s="186"/>
      <c r="C49" s="182"/>
      <c r="D49" s="43" t="s">
        <v>107</v>
      </c>
      <c r="E49" s="42">
        <f>F40</f>
        <v>859.37999999999988</v>
      </c>
      <c r="F49" s="60"/>
    </row>
    <row r="50" spans="2:6" ht="46.5" customHeight="1" thickBot="1" x14ac:dyDescent="0.25">
      <c r="B50" s="187"/>
      <c r="C50" s="189"/>
      <c r="D50" s="63" t="s">
        <v>108</v>
      </c>
      <c r="E50" s="61">
        <v>0.21</v>
      </c>
      <c r="F50" s="62"/>
    </row>
    <row r="51" spans="2:6" ht="15" customHeight="1" thickBot="1" x14ac:dyDescent="0.25">
      <c r="B51" s="58" t="s">
        <v>120</v>
      </c>
      <c r="C51" s="192" t="s">
        <v>152</v>
      </c>
      <c r="D51" s="193"/>
      <c r="E51" s="194"/>
      <c r="F51" s="41">
        <f>F8+F20+F33+F40+F48</f>
        <v>2039.6186062499996</v>
      </c>
    </row>
    <row r="52" spans="2:6" ht="15" customHeight="1" x14ac:dyDescent="0.2">
      <c r="B52" s="185" t="s">
        <v>153</v>
      </c>
      <c r="C52" s="150" t="s">
        <v>63</v>
      </c>
      <c r="D52" s="180" t="s">
        <v>109</v>
      </c>
      <c r="E52" s="180"/>
      <c r="F52" s="47">
        <f>E55</f>
        <v>104</v>
      </c>
    </row>
    <row r="53" spans="2:6" ht="25.5" x14ac:dyDescent="0.2">
      <c r="B53" s="186"/>
      <c r="C53" s="150"/>
      <c r="D53" s="30" t="s">
        <v>110</v>
      </c>
      <c r="E53" s="34">
        <f>F51</f>
        <v>2039.6186062499996</v>
      </c>
      <c r="F53" s="44"/>
    </row>
    <row r="54" spans="2:6" ht="24.75" customHeight="1" thickBot="1" x14ac:dyDescent="0.25">
      <c r="B54" s="187"/>
      <c r="C54" s="150"/>
      <c r="D54" s="30" t="s">
        <v>111</v>
      </c>
      <c r="E54" s="34">
        <v>80</v>
      </c>
      <c r="F54" s="44"/>
    </row>
    <row r="55" spans="2:6" ht="24.75" customHeight="1" thickBot="1" x14ac:dyDescent="0.25">
      <c r="B55" s="145"/>
      <c r="C55" s="144"/>
      <c r="D55" s="30" t="s">
        <v>369</v>
      </c>
      <c r="E55" s="143">
        <f>E54*1.3</f>
        <v>104</v>
      </c>
      <c r="F55" s="44"/>
    </row>
    <row r="56" spans="2:6" ht="15" customHeight="1" thickBot="1" x14ac:dyDescent="0.25">
      <c r="B56" s="58" t="s">
        <v>154</v>
      </c>
      <c r="C56" s="178" t="s">
        <v>142</v>
      </c>
      <c r="D56" s="178"/>
      <c r="E56" s="178"/>
      <c r="F56" s="41">
        <f>F51+F52</f>
        <v>2143.6186062499996</v>
      </c>
    </row>
    <row r="57" spans="2:6" ht="15" customHeight="1" x14ac:dyDescent="0.2">
      <c r="B57" s="185" t="s">
        <v>155</v>
      </c>
      <c r="C57" s="150" t="s">
        <v>112</v>
      </c>
      <c r="D57" s="180" t="s">
        <v>113</v>
      </c>
      <c r="E57" s="180"/>
      <c r="F57" s="47">
        <f>ROUND(E58*E59,0)</f>
        <v>113483</v>
      </c>
    </row>
    <row r="58" spans="2:6" ht="15.75" x14ac:dyDescent="0.2">
      <c r="B58" s="186"/>
      <c r="C58" s="150"/>
      <c r="D58" s="30" t="s">
        <v>114</v>
      </c>
      <c r="E58" s="34">
        <f>F56</f>
        <v>2143.6186062499996</v>
      </c>
      <c r="F58" s="44"/>
    </row>
    <row r="59" spans="2:6" ht="41.25" customHeight="1" thickBot="1" x14ac:dyDescent="0.25">
      <c r="B59" s="187"/>
      <c r="C59" s="150"/>
      <c r="D59" s="30" t="s">
        <v>178</v>
      </c>
      <c r="E59" s="114">
        <v>52.94</v>
      </c>
      <c r="F59" s="115"/>
    </row>
    <row r="60" spans="2:6" ht="19.5" customHeight="1" x14ac:dyDescent="0.2">
      <c r="B60" s="48"/>
      <c r="C60" s="172" t="s">
        <v>141</v>
      </c>
      <c r="D60" s="172"/>
      <c r="E60" s="86"/>
      <c r="F60" s="87">
        <f>F57</f>
        <v>113483</v>
      </c>
    </row>
    <row r="61" spans="2:6" ht="18.75" customHeight="1" x14ac:dyDescent="0.2">
      <c r="B61" s="38"/>
      <c r="C61" s="173" t="s">
        <v>124</v>
      </c>
      <c r="D61" s="174"/>
      <c r="E61" s="86"/>
      <c r="F61" s="87">
        <f>F60*0.2</f>
        <v>22696.600000000002</v>
      </c>
    </row>
    <row r="62" spans="2:6" ht="18.75" customHeight="1" thickBot="1" x14ac:dyDescent="0.25">
      <c r="B62" s="39"/>
      <c r="C62" s="175" t="s">
        <v>33</v>
      </c>
      <c r="D62" s="176"/>
      <c r="E62" s="89"/>
      <c r="F62" s="90">
        <f>F60+F61</f>
        <v>136179.6</v>
      </c>
    </row>
    <row r="63" spans="2:6" x14ac:dyDescent="0.2">
      <c r="B63" s="13"/>
      <c r="C63" s="2"/>
      <c r="D63" s="7"/>
      <c r="E63" s="2"/>
      <c r="F63" s="10"/>
    </row>
    <row r="64" spans="2:6" ht="14.25" customHeight="1" x14ac:dyDescent="0.25">
      <c r="B64" s="1"/>
      <c r="D64" s="153"/>
      <c r="E64" s="153"/>
      <c r="F64" s="40"/>
    </row>
    <row r="65" spans="2:7" s="92" customFormat="1" ht="32.25" customHeight="1" x14ac:dyDescent="0.2">
      <c r="B65" s="92" t="s">
        <v>160</v>
      </c>
      <c r="C65" s="93"/>
      <c r="D65" s="94"/>
      <c r="E65" s="95"/>
      <c r="F65" s="96"/>
      <c r="G65" s="96"/>
    </row>
    <row r="66" spans="2:7" ht="13.5" customHeight="1" x14ac:dyDescent="0.25">
      <c r="B66" s="1"/>
      <c r="C66" s="17"/>
      <c r="D66" s="154"/>
      <c r="E66" s="154"/>
      <c r="F66" s="1"/>
    </row>
    <row r="67" spans="2:7" x14ac:dyDescent="0.2">
      <c r="D67" s="8"/>
    </row>
    <row r="68" spans="2:7" x14ac:dyDescent="0.2">
      <c r="D68" s="8"/>
    </row>
  </sheetData>
  <mergeCells count="51">
    <mergeCell ref="C8:E8"/>
    <mergeCell ref="B9:B13"/>
    <mergeCell ref="C9:C13"/>
    <mergeCell ref="D9:E9"/>
    <mergeCell ref="B1:F3"/>
    <mergeCell ref="B14:B16"/>
    <mergeCell ref="C14:C16"/>
    <mergeCell ref="D14:E14"/>
    <mergeCell ref="B17:B19"/>
    <mergeCell ref="C17:C19"/>
    <mergeCell ref="D17:E17"/>
    <mergeCell ref="C20:E20"/>
    <mergeCell ref="B21:B23"/>
    <mergeCell ref="C21:C23"/>
    <mergeCell ref="D21:E21"/>
    <mergeCell ref="B24:B27"/>
    <mergeCell ref="C24:C27"/>
    <mergeCell ref="D24:E24"/>
    <mergeCell ref="B28:B32"/>
    <mergeCell ref="C28:C32"/>
    <mergeCell ref="D28:E28"/>
    <mergeCell ref="C33:E33"/>
    <mergeCell ref="B34:B36"/>
    <mergeCell ref="C34:C36"/>
    <mergeCell ref="D34:E34"/>
    <mergeCell ref="B37:B39"/>
    <mergeCell ref="C37:C39"/>
    <mergeCell ref="D37:E37"/>
    <mergeCell ref="C40:E40"/>
    <mergeCell ref="B41:B44"/>
    <mergeCell ref="C41:C44"/>
    <mergeCell ref="D41:E41"/>
    <mergeCell ref="B57:B59"/>
    <mergeCell ref="C57:C59"/>
    <mergeCell ref="D57:E57"/>
    <mergeCell ref="B45:B47"/>
    <mergeCell ref="C45:C47"/>
    <mergeCell ref="D45:E45"/>
    <mergeCell ref="B48:B50"/>
    <mergeCell ref="C48:C50"/>
    <mergeCell ref="D48:E48"/>
    <mergeCell ref="C51:E51"/>
    <mergeCell ref="B52:B54"/>
    <mergeCell ref="C52:C54"/>
    <mergeCell ref="D52:E52"/>
    <mergeCell ref="C56:E56"/>
    <mergeCell ref="D64:E64"/>
    <mergeCell ref="D66:E66"/>
    <mergeCell ref="C60:D60"/>
    <mergeCell ref="C61:D61"/>
    <mergeCell ref="C62:D62"/>
  </mergeCells>
  <pageMargins left="0.23622047244094491" right="0.23622047244094491" top="0.28000000000000003" bottom="0.32" header="0.21" footer="0.21"/>
  <pageSetup paperSize="9" fitToHeight="18" orientation="landscape" r:id="rId1"/>
  <headerFooter alignWithMargins="0"/>
  <rowBreaks count="2" manualBreakCount="2">
    <brk id="16" min="1" max="5" man="1"/>
    <brk id="44" min="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BreakPreview" topLeftCell="B1" zoomScale="91" zoomScaleSheetLayoutView="91" workbookViewId="0">
      <selection activeCell="D9" sqref="D9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6.140625" style="4" customWidth="1"/>
    <col min="7" max="7" width="18.28515625" style="1" customWidth="1"/>
    <col min="8" max="8" width="3.140625" style="1" customWidth="1"/>
    <col min="9" max="9" width="3.7109375" style="1" customWidth="1"/>
    <col min="10" max="10" width="16.42578125" style="1" customWidth="1"/>
    <col min="11" max="11" width="12" style="1" customWidth="1"/>
    <col min="12" max="12" width="13.28515625" style="1" customWidth="1"/>
    <col min="13" max="13" width="11.7109375" style="1" bestFit="1" customWidth="1"/>
    <col min="14" max="16384" width="9.140625" style="1"/>
  </cols>
  <sheetData>
    <row r="1" spans="2:11" ht="9.75" customHeight="1" x14ac:dyDescent="0.2">
      <c r="B1" s="22"/>
    </row>
    <row r="2" spans="2:11" ht="12.75" customHeight="1" x14ac:dyDescent="0.2">
      <c r="B2" s="149" t="s">
        <v>386</v>
      </c>
      <c r="C2" s="149"/>
      <c r="D2" s="149"/>
      <c r="E2" s="149"/>
      <c r="F2" s="149"/>
    </row>
    <row r="3" spans="2:11" s="3" customFormat="1" ht="19.5" customHeight="1" x14ac:dyDescent="0.25">
      <c r="B3" s="149"/>
      <c r="C3" s="149"/>
      <c r="D3" s="149"/>
      <c r="E3" s="149"/>
      <c r="F3" s="149"/>
      <c r="G3" s="1"/>
      <c r="H3" s="1"/>
      <c r="I3" s="1"/>
      <c r="J3" s="1"/>
    </row>
    <row r="4" spans="2:11" s="3" customFormat="1" ht="13.5" x14ac:dyDescent="0.25">
      <c r="B4" s="149"/>
      <c r="C4" s="149"/>
      <c r="D4" s="149"/>
      <c r="E4" s="149"/>
      <c r="F4" s="149"/>
      <c r="G4" s="1"/>
      <c r="H4" s="1"/>
      <c r="I4" s="1"/>
      <c r="J4" s="1"/>
    </row>
    <row r="5" spans="2:11" s="3" customFormat="1" ht="22.5" customHeight="1" x14ac:dyDescent="0.25">
      <c r="B5" s="24"/>
      <c r="C5" s="25"/>
      <c r="D5" s="21" t="s">
        <v>78</v>
      </c>
      <c r="E5" s="25"/>
      <c r="F5" s="26"/>
      <c r="G5" s="1"/>
      <c r="H5" s="1"/>
      <c r="I5" s="1"/>
      <c r="J5" s="1"/>
    </row>
    <row r="6" spans="2:11" s="3" customFormat="1" ht="22.5" customHeight="1" x14ac:dyDescent="0.25">
      <c r="B6" s="24"/>
      <c r="C6" s="25"/>
      <c r="D6" s="102"/>
      <c r="E6" s="25"/>
      <c r="F6" s="26"/>
      <c r="G6" s="1"/>
      <c r="H6" s="1"/>
      <c r="I6" s="1"/>
      <c r="J6" s="1"/>
    </row>
    <row r="7" spans="2:11" s="97" customFormat="1" ht="25.5" customHeight="1" x14ac:dyDescent="0.2">
      <c r="B7" s="98"/>
      <c r="C7" s="99" t="s">
        <v>171</v>
      </c>
      <c r="D7" s="99"/>
      <c r="E7" s="99"/>
      <c r="F7" s="100"/>
      <c r="G7" s="101"/>
      <c r="H7" s="101"/>
      <c r="I7" s="101"/>
      <c r="J7" s="101"/>
      <c r="K7" s="101"/>
    </row>
    <row r="8" spans="2:11" s="3" customFormat="1" ht="24" customHeight="1" x14ac:dyDescent="0.25">
      <c r="B8" s="12"/>
      <c r="C8" s="5" t="s">
        <v>185</v>
      </c>
      <c r="D8" s="5"/>
      <c r="E8" s="5"/>
      <c r="F8" s="9"/>
      <c r="G8" s="9"/>
      <c r="H8" s="9"/>
      <c r="I8" s="4"/>
    </row>
    <row r="9" spans="2:11" ht="63.75" x14ac:dyDescent="0.2">
      <c r="B9" s="15" t="s">
        <v>0</v>
      </c>
      <c r="C9" s="18" t="s">
        <v>12</v>
      </c>
      <c r="D9" s="18" t="s">
        <v>73</v>
      </c>
      <c r="E9" s="18" t="s">
        <v>14</v>
      </c>
      <c r="F9" s="16" t="s">
        <v>15</v>
      </c>
    </row>
    <row r="10" spans="2:11" ht="23.25" customHeight="1" thickBot="1" x14ac:dyDescent="0.25">
      <c r="B10" s="208" t="s">
        <v>127</v>
      </c>
      <c r="C10" s="208"/>
      <c r="D10" s="208"/>
      <c r="E10" s="208"/>
      <c r="F10" s="208"/>
    </row>
    <row r="11" spans="2:11" ht="18" customHeight="1" x14ac:dyDescent="0.2">
      <c r="B11" s="202" t="s">
        <v>17</v>
      </c>
      <c r="C11" s="203" t="s">
        <v>126</v>
      </c>
      <c r="D11" s="204" t="s">
        <v>74</v>
      </c>
      <c r="E11" s="205"/>
      <c r="F11" s="52">
        <f>E12*E13*E14</f>
        <v>1321963.125</v>
      </c>
    </row>
    <row r="12" spans="2:11" ht="32.25" customHeight="1" x14ac:dyDescent="0.2">
      <c r="B12" s="159"/>
      <c r="C12" s="162"/>
      <c r="D12" s="30" t="s">
        <v>125</v>
      </c>
      <c r="E12" s="66">
        <v>1500100</v>
      </c>
      <c r="F12" s="32"/>
    </row>
    <row r="13" spans="2:11" ht="20.25" customHeight="1" x14ac:dyDescent="0.2">
      <c r="B13" s="159"/>
      <c r="C13" s="162"/>
      <c r="D13" s="30" t="s">
        <v>75</v>
      </c>
      <c r="E13" s="108">
        <v>0.70499999999999996</v>
      </c>
      <c r="F13" s="32"/>
    </row>
    <row r="14" spans="2:11" ht="30" customHeight="1" thickBot="1" x14ac:dyDescent="0.25">
      <c r="B14" s="159"/>
      <c r="C14" s="162"/>
      <c r="D14" s="30" t="s">
        <v>76</v>
      </c>
      <c r="E14" s="66">
        <v>1.25</v>
      </c>
      <c r="F14" s="32"/>
    </row>
    <row r="15" spans="2:11" ht="30" customHeight="1" thickBot="1" x14ac:dyDescent="0.25">
      <c r="B15" s="53" t="s">
        <v>39</v>
      </c>
      <c r="C15" s="206" t="s">
        <v>156</v>
      </c>
      <c r="D15" s="207"/>
      <c r="E15" s="54">
        <f>F11</f>
        <v>1321963.125</v>
      </c>
      <c r="F15" s="55"/>
    </row>
    <row r="16" spans="2:11" ht="22.5" customHeight="1" x14ac:dyDescent="0.2">
      <c r="B16" s="202" t="s">
        <v>90</v>
      </c>
      <c r="C16" s="203" t="s">
        <v>131</v>
      </c>
      <c r="D16" s="204" t="s">
        <v>77</v>
      </c>
      <c r="E16" s="205"/>
      <c r="F16" s="70">
        <f>E19</f>
        <v>96000</v>
      </c>
    </row>
    <row r="17" spans="2:6" ht="21" customHeight="1" x14ac:dyDescent="0.2">
      <c r="B17" s="159"/>
      <c r="C17" s="162"/>
      <c r="D17" s="30" t="s">
        <v>157</v>
      </c>
      <c r="E17" s="34">
        <f>E15</f>
        <v>1321963.125</v>
      </c>
      <c r="F17" s="32"/>
    </row>
    <row r="18" spans="2:6" ht="15.75" x14ac:dyDescent="0.2">
      <c r="B18" s="159"/>
      <c r="C18" s="162"/>
      <c r="D18" s="30" t="s">
        <v>164</v>
      </c>
      <c r="E18" s="34">
        <v>2000000</v>
      </c>
      <c r="F18" s="32"/>
    </row>
    <row r="19" spans="2:6" ht="41.25" x14ac:dyDescent="0.2">
      <c r="B19" s="159"/>
      <c r="C19" s="162"/>
      <c r="D19" s="30" t="s">
        <v>166</v>
      </c>
      <c r="E19" s="34">
        <f>E18*3%*1.6</f>
        <v>96000</v>
      </c>
      <c r="F19" s="32"/>
    </row>
    <row r="20" spans="2:6" s="78" customFormat="1" ht="15" customHeight="1" thickBot="1" x14ac:dyDescent="0.25">
      <c r="B20" s="79"/>
      <c r="C20" s="80" t="s">
        <v>134</v>
      </c>
      <c r="D20" s="81"/>
      <c r="E20" s="82"/>
      <c r="F20" s="77"/>
    </row>
    <row r="21" spans="2:6" ht="26.25" customHeight="1" x14ac:dyDescent="0.2">
      <c r="B21" s="188" t="s">
        <v>115</v>
      </c>
      <c r="C21" s="209" t="s">
        <v>130</v>
      </c>
      <c r="D21" s="210"/>
      <c r="E21" s="211"/>
      <c r="F21" s="76">
        <f>F16*E24</f>
        <v>38400</v>
      </c>
    </row>
    <row r="22" spans="2:6" ht="18" customHeight="1" x14ac:dyDescent="0.2">
      <c r="B22" s="186"/>
      <c r="C22" s="161" t="s">
        <v>128</v>
      </c>
      <c r="D22" s="213" t="s">
        <v>129</v>
      </c>
      <c r="E22" s="214"/>
      <c r="F22" s="215"/>
    </row>
    <row r="23" spans="2:6" ht="32.25" customHeight="1" x14ac:dyDescent="0.2">
      <c r="B23" s="186"/>
      <c r="C23" s="162"/>
      <c r="D23" s="30" t="s">
        <v>132</v>
      </c>
      <c r="E23" s="34">
        <f>F21</f>
        <v>38400</v>
      </c>
      <c r="F23" s="32"/>
    </row>
    <row r="24" spans="2:6" ht="38.25" customHeight="1" thickBot="1" x14ac:dyDescent="0.25">
      <c r="B24" s="187"/>
      <c r="C24" s="212"/>
      <c r="D24" s="49" t="s">
        <v>133</v>
      </c>
      <c r="E24" s="69">
        <v>0.4</v>
      </c>
      <c r="F24" s="51"/>
    </row>
    <row r="25" spans="2:6" ht="26.25" customHeight="1" x14ac:dyDescent="0.2">
      <c r="B25" s="188" t="s">
        <v>117</v>
      </c>
      <c r="C25" s="209" t="s">
        <v>135</v>
      </c>
      <c r="D25" s="210"/>
      <c r="E25" s="211"/>
      <c r="F25" s="76">
        <f>F16*E28</f>
        <v>57600</v>
      </c>
    </row>
    <row r="26" spans="2:6" ht="18" customHeight="1" x14ac:dyDescent="0.2">
      <c r="B26" s="186"/>
      <c r="C26" s="161" t="s">
        <v>128</v>
      </c>
      <c r="D26" s="213" t="s">
        <v>129</v>
      </c>
      <c r="E26" s="214"/>
      <c r="F26" s="215"/>
    </row>
    <row r="27" spans="2:6" ht="32.25" customHeight="1" x14ac:dyDescent="0.2">
      <c r="B27" s="186"/>
      <c r="C27" s="162"/>
      <c r="D27" s="30" t="s">
        <v>132</v>
      </c>
      <c r="E27" s="34">
        <f>F25</f>
        <v>57600</v>
      </c>
      <c r="F27" s="32"/>
    </row>
    <row r="28" spans="2:6" ht="38.25" customHeight="1" thickBot="1" x14ac:dyDescent="0.25">
      <c r="B28" s="187"/>
      <c r="C28" s="212"/>
      <c r="D28" s="49" t="s">
        <v>136</v>
      </c>
      <c r="E28" s="69">
        <v>0.6</v>
      </c>
      <c r="F28" s="51"/>
    </row>
    <row r="29" spans="2:6" ht="26.25" customHeight="1" thickBot="1" x14ac:dyDescent="0.25">
      <c r="B29" s="27" t="s">
        <v>137</v>
      </c>
      <c r="C29" s="166" t="s">
        <v>173</v>
      </c>
      <c r="D29" s="167"/>
      <c r="E29" s="167"/>
      <c r="F29" s="28">
        <f>F31</f>
        <v>19240</v>
      </c>
    </row>
    <row r="30" spans="2:6" ht="35.25" customHeight="1" x14ac:dyDescent="0.2">
      <c r="B30" s="158" t="s">
        <v>170</v>
      </c>
      <c r="C30" s="168" t="s">
        <v>172</v>
      </c>
      <c r="D30" s="200" t="s">
        <v>169</v>
      </c>
      <c r="E30" s="201"/>
      <c r="F30" s="29"/>
    </row>
    <row r="31" spans="2:6" ht="41.25" customHeight="1" thickBot="1" x14ac:dyDescent="0.25">
      <c r="B31" s="159"/>
      <c r="C31" s="169"/>
      <c r="D31" s="30" t="s">
        <v>371</v>
      </c>
      <c r="E31" s="109" t="s">
        <v>370</v>
      </c>
      <c r="F31" s="32">
        <v>19240</v>
      </c>
    </row>
    <row r="32" spans="2:6" ht="19.5" customHeight="1" x14ac:dyDescent="0.2">
      <c r="B32" s="91"/>
      <c r="C32" s="172" t="s">
        <v>362</v>
      </c>
      <c r="D32" s="172"/>
      <c r="E32" s="88"/>
      <c r="F32" s="37">
        <f>F16+F29</f>
        <v>115240</v>
      </c>
    </row>
    <row r="33" spans="2:6" ht="40.5" customHeight="1" x14ac:dyDescent="0.2">
      <c r="B33" s="110"/>
      <c r="C33" s="179" t="s">
        <v>179</v>
      </c>
      <c r="D33" s="179"/>
      <c r="E33" s="109">
        <v>4.59</v>
      </c>
      <c r="F33" s="113"/>
    </row>
    <row r="34" spans="2:6" ht="30" customHeight="1" x14ac:dyDescent="0.2">
      <c r="B34" s="110"/>
      <c r="C34" s="216" t="s">
        <v>180</v>
      </c>
      <c r="D34" s="216"/>
      <c r="E34" s="216"/>
      <c r="F34" s="112">
        <f>F32*E33</f>
        <v>528951.6</v>
      </c>
    </row>
    <row r="35" spans="2:6" ht="19.5" customHeight="1" x14ac:dyDescent="0.2">
      <c r="B35" s="48"/>
      <c r="C35" s="217" t="s">
        <v>161</v>
      </c>
      <c r="D35" s="217"/>
      <c r="E35" s="111"/>
      <c r="F35" s="106">
        <f>F34</f>
        <v>528951.6</v>
      </c>
    </row>
    <row r="36" spans="2:6" ht="15.75" x14ac:dyDescent="0.2">
      <c r="B36" s="38"/>
      <c r="C36" s="173" t="s">
        <v>124</v>
      </c>
      <c r="D36" s="174"/>
      <c r="E36" s="86"/>
      <c r="F36" s="106">
        <f>F35*0.2</f>
        <v>105790.32</v>
      </c>
    </row>
    <row r="37" spans="2:6" ht="16.5" thickBot="1" x14ac:dyDescent="0.25">
      <c r="B37" s="39"/>
      <c r="C37" s="175" t="s">
        <v>33</v>
      </c>
      <c r="D37" s="176"/>
      <c r="E37" s="89"/>
      <c r="F37" s="107">
        <f>F35+F36</f>
        <v>634741.91999999993</v>
      </c>
    </row>
    <row r="38" spans="2:6" x14ac:dyDescent="0.2">
      <c r="B38" s="13"/>
      <c r="C38" s="2"/>
      <c r="D38" s="7"/>
      <c r="E38" s="2"/>
      <c r="F38" s="10"/>
    </row>
    <row r="39" spans="2:6" ht="14.25" customHeight="1" x14ac:dyDescent="0.25">
      <c r="B39" s="1"/>
      <c r="D39" s="153"/>
      <c r="E39" s="153"/>
      <c r="F39" s="40"/>
    </row>
    <row r="40" spans="2:6" s="92" customFormat="1" ht="32.25" customHeight="1" x14ac:dyDescent="0.2">
      <c r="B40" s="92" t="s">
        <v>160</v>
      </c>
      <c r="C40" s="93"/>
      <c r="D40" s="94"/>
      <c r="E40" s="95"/>
      <c r="F40" s="96"/>
    </row>
    <row r="41" spans="2:6" ht="13.5" customHeight="1" x14ac:dyDescent="0.25">
      <c r="B41" s="1"/>
      <c r="C41" s="17"/>
      <c r="D41" s="154"/>
      <c r="E41" s="154"/>
      <c r="F41" s="1"/>
    </row>
    <row r="42" spans="2:6" x14ac:dyDescent="0.2">
      <c r="D42" s="8"/>
    </row>
  </sheetData>
  <mergeCells count="29">
    <mergeCell ref="C21:E21"/>
    <mergeCell ref="C22:C24"/>
    <mergeCell ref="D22:F22"/>
    <mergeCell ref="B16:B19"/>
    <mergeCell ref="C16:C19"/>
    <mergeCell ref="D16:E16"/>
    <mergeCell ref="D41:E41"/>
    <mergeCell ref="C32:D32"/>
    <mergeCell ref="D39:E39"/>
    <mergeCell ref="C34:E34"/>
    <mergeCell ref="C35:D35"/>
    <mergeCell ref="C36:D36"/>
    <mergeCell ref="C37:D37"/>
    <mergeCell ref="D30:E30"/>
    <mergeCell ref="C33:D33"/>
    <mergeCell ref="B2:F4"/>
    <mergeCell ref="B11:B14"/>
    <mergeCell ref="C11:C14"/>
    <mergeCell ref="D11:E11"/>
    <mergeCell ref="C15:D15"/>
    <mergeCell ref="B10:F10"/>
    <mergeCell ref="B25:B28"/>
    <mergeCell ref="C25:E25"/>
    <mergeCell ref="C26:C28"/>
    <mergeCell ref="D26:F26"/>
    <mergeCell ref="B21:B24"/>
    <mergeCell ref="C29:E29"/>
    <mergeCell ref="B30:B31"/>
    <mergeCell ref="C30:C31"/>
  </mergeCells>
  <pageMargins left="0.23622047244094491" right="0.23622047244094491" top="0.25" bottom="0.23" header="0.18" footer="0.16"/>
  <pageSetup paperSize="9" fitToHeight="18" orientation="landscape" r:id="rId1"/>
  <headerFooter alignWithMargins="0"/>
  <rowBreaks count="2" manualBreakCount="2">
    <brk id="15" min="1" max="5" man="1"/>
    <brk id="19" min="1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activeCell="M1" sqref="M1"/>
    </sheetView>
  </sheetViews>
  <sheetFormatPr defaultRowHeight="15" x14ac:dyDescent="0.25"/>
  <cols>
    <col min="1" max="1" width="6.42578125" style="121" customWidth="1"/>
    <col min="2" max="2" width="39.140625" style="121" customWidth="1"/>
    <col min="3" max="3" width="12" style="121" customWidth="1"/>
    <col min="4" max="4" width="23.85546875" style="121" customWidth="1"/>
    <col min="5" max="5" width="11.140625" style="121" customWidth="1"/>
    <col min="6" max="7" width="9.140625" style="121"/>
    <col min="8" max="8" width="11" style="122" customWidth="1"/>
    <col min="9" max="16384" width="9.140625" style="121"/>
  </cols>
  <sheetData>
    <row r="1" spans="1:11" ht="64.5" customHeight="1" x14ac:dyDescent="0.25">
      <c r="A1" s="225" t="s">
        <v>387</v>
      </c>
      <c r="B1" s="225"/>
      <c r="C1" s="225"/>
      <c r="D1" s="225"/>
      <c r="E1" s="225"/>
      <c r="F1" s="225"/>
      <c r="G1" s="225"/>
      <c r="H1" s="225"/>
    </row>
    <row r="2" spans="1:11" s="3" customFormat="1" ht="24" customHeight="1" x14ac:dyDescent="0.25">
      <c r="B2" s="152" t="s">
        <v>384</v>
      </c>
      <c r="C2" s="152"/>
      <c r="D2" s="152"/>
      <c r="E2" s="152"/>
      <c r="F2" s="152"/>
      <c r="G2" s="152"/>
      <c r="H2" s="152"/>
      <c r="I2" s="1"/>
      <c r="J2" s="1"/>
      <c r="K2" s="1"/>
    </row>
    <row r="3" spans="1:11" s="6" customFormat="1" ht="24" customHeight="1" x14ac:dyDescent="0.25">
      <c r="A3" s="231" t="s">
        <v>171</v>
      </c>
      <c r="B3" s="231"/>
      <c r="C3" s="231"/>
      <c r="D3" s="231"/>
      <c r="E3" s="231"/>
      <c r="F3" s="9"/>
      <c r="G3" s="1"/>
      <c r="H3" s="1"/>
      <c r="I3" s="1"/>
      <c r="J3" s="1"/>
      <c r="K3" s="1"/>
    </row>
    <row r="4" spans="1:11" s="3" customFormat="1" ht="25.5" customHeight="1" x14ac:dyDescent="0.25">
      <c r="A4" s="231" t="s">
        <v>363</v>
      </c>
      <c r="B4" s="231"/>
      <c r="C4" s="231"/>
      <c r="D4" s="231"/>
      <c r="E4" s="5"/>
      <c r="F4" s="9"/>
      <c r="G4" s="1"/>
      <c r="H4" s="1"/>
      <c r="I4" s="1"/>
      <c r="J4" s="1"/>
      <c r="K4" s="4"/>
    </row>
    <row r="6" spans="1:11" ht="15.75" thickBot="1" x14ac:dyDescent="0.3"/>
    <row r="7" spans="1:11" ht="25.5" customHeight="1" x14ac:dyDescent="0.25">
      <c r="A7" s="129" t="s">
        <v>343</v>
      </c>
      <c r="B7" s="218" t="s">
        <v>342</v>
      </c>
      <c r="C7" s="218" t="s">
        <v>341</v>
      </c>
      <c r="D7" s="218" t="s">
        <v>340</v>
      </c>
      <c r="E7" s="218" t="s">
        <v>339</v>
      </c>
      <c r="F7" s="218" t="s">
        <v>338</v>
      </c>
      <c r="G7" s="218" t="s">
        <v>337</v>
      </c>
      <c r="H7" s="220" t="s">
        <v>336</v>
      </c>
    </row>
    <row r="8" spans="1:11" ht="16.5" customHeight="1" thickBot="1" x14ac:dyDescent="0.3">
      <c r="A8" s="130" t="s">
        <v>335</v>
      </c>
      <c r="B8" s="219"/>
      <c r="C8" s="219"/>
      <c r="D8" s="219"/>
      <c r="E8" s="219"/>
      <c r="F8" s="219"/>
      <c r="G8" s="219"/>
      <c r="H8" s="221"/>
    </row>
    <row r="9" spans="1:11" ht="15.75" thickBot="1" x14ac:dyDescent="0.3">
      <c r="A9" s="222" t="s">
        <v>334</v>
      </c>
      <c r="B9" s="223"/>
      <c r="C9" s="223"/>
      <c r="D9" s="223"/>
      <c r="E9" s="223"/>
      <c r="F9" s="223"/>
      <c r="G9" s="223"/>
      <c r="H9" s="224"/>
    </row>
    <row r="10" spans="1:11" x14ac:dyDescent="0.25">
      <c r="A10" s="218">
        <v>1</v>
      </c>
      <c r="B10" s="218" t="s">
        <v>333</v>
      </c>
      <c r="C10" s="218" t="s">
        <v>332</v>
      </c>
      <c r="D10" s="129" t="s">
        <v>331</v>
      </c>
      <c r="E10" s="218">
        <v>1.25</v>
      </c>
      <c r="F10" s="218">
        <v>350</v>
      </c>
      <c r="G10" s="218">
        <f>22*0.05</f>
        <v>1.1000000000000001</v>
      </c>
      <c r="H10" s="220">
        <f>E10*F10*G10</f>
        <v>481.25000000000006</v>
      </c>
    </row>
    <row r="11" spans="1:11" x14ac:dyDescent="0.25">
      <c r="A11" s="235"/>
      <c r="B11" s="235"/>
      <c r="C11" s="235"/>
      <c r="D11" s="130" t="s">
        <v>330</v>
      </c>
      <c r="E11" s="235"/>
      <c r="F11" s="235"/>
      <c r="G11" s="235"/>
      <c r="H11" s="236"/>
    </row>
    <row r="12" spans="1:11" ht="15.75" thickBot="1" x14ac:dyDescent="0.3">
      <c r="A12" s="219"/>
      <c r="B12" s="219"/>
      <c r="C12" s="219"/>
      <c r="D12" s="135"/>
      <c r="E12" s="219"/>
      <c r="F12" s="219"/>
      <c r="G12" s="219"/>
      <c r="H12" s="221"/>
    </row>
    <row r="13" spans="1:11" s="124" customFormat="1" thickBot="1" x14ac:dyDescent="0.25">
      <c r="A13" s="222" t="s">
        <v>329</v>
      </c>
      <c r="B13" s="223"/>
      <c r="C13" s="223"/>
      <c r="D13" s="223"/>
      <c r="E13" s="223"/>
      <c r="F13" s="223"/>
      <c r="G13" s="224"/>
      <c r="H13" s="126">
        <f>H10</f>
        <v>481.25000000000006</v>
      </c>
    </row>
    <row r="14" spans="1:11" ht="15.75" thickBot="1" x14ac:dyDescent="0.3">
      <c r="A14" s="222" t="s">
        <v>328</v>
      </c>
      <c r="B14" s="223"/>
      <c r="C14" s="223"/>
      <c r="D14" s="223"/>
      <c r="E14" s="223"/>
      <c r="F14" s="223"/>
      <c r="G14" s="223"/>
      <c r="H14" s="224"/>
    </row>
    <row r="15" spans="1:11" x14ac:dyDescent="0.25">
      <c r="A15" s="218">
        <v>2</v>
      </c>
      <c r="B15" s="218" t="s">
        <v>327</v>
      </c>
      <c r="C15" s="218" t="s">
        <v>208</v>
      </c>
      <c r="D15" s="129" t="s">
        <v>211</v>
      </c>
      <c r="E15" s="218">
        <v>1.1000000000000001</v>
      </c>
      <c r="F15" s="218">
        <v>27</v>
      </c>
      <c r="G15" s="218">
        <v>1</v>
      </c>
      <c r="H15" s="220">
        <f>E15*F15*G15</f>
        <v>29.700000000000003</v>
      </c>
    </row>
    <row r="16" spans="1:11" ht="37.5" customHeight="1" thickBot="1" x14ac:dyDescent="0.3">
      <c r="A16" s="219"/>
      <c r="B16" s="219"/>
      <c r="C16" s="219"/>
      <c r="D16" s="130" t="s">
        <v>326</v>
      </c>
      <c r="E16" s="219"/>
      <c r="F16" s="219"/>
      <c r="G16" s="219"/>
      <c r="H16" s="221"/>
    </row>
    <row r="17" spans="1:8" ht="75.75" thickBot="1" x14ac:dyDescent="0.3">
      <c r="A17" s="129">
        <v>3</v>
      </c>
      <c r="B17" s="129" t="s">
        <v>210</v>
      </c>
      <c r="C17" s="129" t="s">
        <v>208</v>
      </c>
      <c r="D17" s="129" t="s">
        <v>207</v>
      </c>
      <c r="E17" s="129"/>
      <c r="F17" s="129">
        <v>20.3</v>
      </c>
      <c r="G17" s="129">
        <v>1</v>
      </c>
      <c r="H17" s="127">
        <f>F17*G17</f>
        <v>20.3</v>
      </c>
    </row>
    <row r="18" spans="1:8" ht="60.75" thickBot="1" x14ac:dyDescent="0.3">
      <c r="A18" s="129">
        <v>4</v>
      </c>
      <c r="B18" s="129" t="s">
        <v>325</v>
      </c>
      <c r="C18" s="129" t="s">
        <v>208</v>
      </c>
      <c r="D18" s="129" t="s">
        <v>207</v>
      </c>
      <c r="E18" s="129"/>
      <c r="F18" s="129">
        <v>20.3</v>
      </c>
      <c r="G18" s="129">
        <v>1</v>
      </c>
      <c r="H18" s="127">
        <f>F18*G18</f>
        <v>20.3</v>
      </c>
    </row>
    <row r="19" spans="1:8" ht="45.75" thickBot="1" x14ac:dyDescent="0.3">
      <c r="A19" s="129">
        <v>5</v>
      </c>
      <c r="B19" s="129" t="s">
        <v>324</v>
      </c>
      <c r="C19" s="129" t="s">
        <v>204</v>
      </c>
      <c r="D19" s="129" t="s">
        <v>203</v>
      </c>
      <c r="E19" s="129"/>
      <c r="F19" s="129">
        <v>7.3</v>
      </c>
      <c r="G19" s="129">
        <v>1</v>
      </c>
      <c r="H19" s="127">
        <f>F19*G19</f>
        <v>7.3</v>
      </c>
    </row>
    <row r="20" spans="1:8" ht="23.25" customHeight="1" x14ac:dyDescent="0.25">
      <c r="A20" s="218">
        <v>6</v>
      </c>
      <c r="B20" s="218" t="s">
        <v>323</v>
      </c>
      <c r="C20" s="218" t="s">
        <v>204</v>
      </c>
      <c r="D20" s="129" t="s">
        <v>203</v>
      </c>
      <c r="E20" s="218">
        <v>0.4</v>
      </c>
      <c r="F20" s="218">
        <v>11.7</v>
      </c>
      <c r="G20" s="218">
        <v>1</v>
      </c>
      <c r="H20" s="220">
        <f>E20*F20*G20</f>
        <v>4.68</v>
      </c>
    </row>
    <row r="21" spans="1:8" ht="30" customHeight="1" thickBot="1" x14ac:dyDescent="0.3">
      <c r="A21" s="219"/>
      <c r="B21" s="219"/>
      <c r="C21" s="219"/>
      <c r="D21" s="130" t="s">
        <v>202</v>
      </c>
      <c r="E21" s="219"/>
      <c r="F21" s="219"/>
      <c r="G21" s="219"/>
      <c r="H21" s="221"/>
    </row>
    <row r="22" spans="1:8" x14ac:dyDescent="0.25">
      <c r="A22" s="218">
        <v>7</v>
      </c>
      <c r="B22" s="218" t="s">
        <v>322</v>
      </c>
      <c r="C22" s="218" t="s">
        <v>217</v>
      </c>
      <c r="D22" s="129" t="s">
        <v>312</v>
      </c>
      <c r="E22" s="218">
        <v>0.9</v>
      </c>
      <c r="F22" s="218">
        <v>11.7</v>
      </c>
      <c r="G22" s="218">
        <v>1</v>
      </c>
      <c r="H22" s="220">
        <f>E22*F22*G22</f>
        <v>10.53</v>
      </c>
    </row>
    <row r="23" spans="1:8" ht="34.5" customHeight="1" thickBot="1" x14ac:dyDescent="0.3">
      <c r="A23" s="219"/>
      <c r="B23" s="219"/>
      <c r="C23" s="219"/>
      <c r="D23" s="130" t="s">
        <v>321</v>
      </c>
      <c r="E23" s="219"/>
      <c r="F23" s="219"/>
      <c r="G23" s="219"/>
      <c r="H23" s="221"/>
    </row>
    <row r="24" spans="1:8" ht="24.75" customHeight="1" x14ac:dyDescent="0.25">
      <c r="A24" s="218">
        <v>8</v>
      </c>
      <c r="B24" s="218" t="s">
        <v>320</v>
      </c>
      <c r="C24" s="218" t="s">
        <v>217</v>
      </c>
      <c r="D24" s="129" t="s">
        <v>319</v>
      </c>
      <c r="E24" s="218">
        <v>0.5</v>
      </c>
      <c r="F24" s="218">
        <v>7.6</v>
      </c>
      <c r="G24" s="218">
        <v>1</v>
      </c>
      <c r="H24" s="220">
        <f>E24*F24*G24</f>
        <v>3.8</v>
      </c>
    </row>
    <row r="25" spans="1:8" ht="51.75" customHeight="1" thickBot="1" x14ac:dyDescent="0.3">
      <c r="A25" s="219"/>
      <c r="B25" s="219"/>
      <c r="C25" s="219"/>
      <c r="D25" s="130" t="s">
        <v>318</v>
      </c>
      <c r="E25" s="219"/>
      <c r="F25" s="219"/>
      <c r="G25" s="219"/>
      <c r="H25" s="221"/>
    </row>
    <row r="26" spans="1:8" ht="45.75" thickBot="1" x14ac:dyDescent="0.3">
      <c r="A26" s="129">
        <v>9</v>
      </c>
      <c r="B26" s="129" t="s">
        <v>317</v>
      </c>
      <c r="C26" s="129" t="s">
        <v>217</v>
      </c>
      <c r="D26" s="129" t="s">
        <v>315</v>
      </c>
      <c r="E26" s="129"/>
      <c r="F26" s="129">
        <v>37.700000000000003</v>
      </c>
      <c r="G26" s="129">
        <v>1</v>
      </c>
      <c r="H26" s="127">
        <f>F26*G26</f>
        <v>37.700000000000003</v>
      </c>
    </row>
    <row r="27" spans="1:8" x14ac:dyDescent="0.25">
      <c r="A27" s="218">
        <v>10</v>
      </c>
      <c r="B27" s="218" t="s">
        <v>316</v>
      </c>
      <c r="C27" s="218" t="s">
        <v>217</v>
      </c>
      <c r="D27" s="129" t="s">
        <v>315</v>
      </c>
      <c r="E27" s="218">
        <v>0.9</v>
      </c>
      <c r="F27" s="218">
        <v>37.700000000000003</v>
      </c>
      <c r="G27" s="218">
        <v>1</v>
      </c>
      <c r="H27" s="220">
        <f>E27*F27*G27</f>
        <v>33.930000000000007</v>
      </c>
    </row>
    <row r="28" spans="1:8" ht="36.75" customHeight="1" thickBot="1" x14ac:dyDescent="0.3">
      <c r="A28" s="219"/>
      <c r="B28" s="219"/>
      <c r="C28" s="219"/>
      <c r="D28" s="134" t="s">
        <v>314</v>
      </c>
      <c r="E28" s="219"/>
      <c r="F28" s="219"/>
      <c r="G28" s="219"/>
      <c r="H28" s="221"/>
    </row>
    <row r="29" spans="1:8" ht="28.5" customHeight="1" x14ac:dyDescent="0.25">
      <c r="A29" s="218">
        <v>11</v>
      </c>
      <c r="B29" s="218" t="s">
        <v>313</v>
      </c>
      <c r="C29" s="218" t="s">
        <v>217</v>
      </c>
      <c r="D29" s="129" t="s">
        <v>312</v>
      </c>
      <c r="E29" s="218">
        <v>1.2</v>
      </c>
      <c r="F29" s="218">
        <v>6.9</v>
      </c>
      <c r="G29" s="218">
        <v>1</v>
      </c>
      <c r="H29" s="220">
        <f>E29*F29*G29</f>
        <v>8.2799999999999994</v>
      </c>
    </row>
    <row r="30" spans="1:8" ht="24.75" customHeight="1" thickBot="1" x14ac:dyDescent="0.3">
      <c r="A30" s="219"/>
      <c r="B30" s="219"/>
      <c r="C30" s="219"/>
      <c r="D30" s="130" t="s">
        <v>311</v>
      </c>
      <c r="E30" s="219"/>
      <c r="F30" s="219"/>
      <c r="G30" s="219"/>
      <c r="H30" s="221"/>
    </row>
    <row r="31" spans="1:8" ht="30" customHeight="1" thickBot="1" x14ac:dyDescent="0.3">
      <c r="A31" s="129">
        <v>12</v>
      </c>
      <c r="B31" s="129" t="s">
        <v>201</v>
      </c>
      <c r="C31" s="129" t="s">
        <v>200</v>
      </c>
      <c r="D31" s="129" t="s">
        <v>199</v>
      </c>
      <c r="E31" s="129"/>
      <c r="F31" s="129">
        <v>535</v>
      </c>
      <c r="G31" s="129">
        <v>0.1</v>
      </c>
      <c r="H31" s="131">
        <f>F31*G31</f>
        <v>53.5</v>
      </c>
    </row>
    <row r="32" spans="1:8" ht="36" customHeight="1" thickBot="1" x14ac:dyDescent="0.3">
      <c r="A32" s="129">
        <v>13</v>
      </c>
      <c r="B32" s="129" t="s">
        <v>198</v>
      </c>
      <c r="C32" s="129" t="s">
        <v>197</v>
      </c>
      <c r="D32" s="129" t="s">
        <v>196</v>
      </c>
      <c r="E32" s="129"/>
      <c r="F32" s="129">
        <v>49.2</v>
      </c>
      <c r="G32" s="129">
        <v>0.3</v>
      </c>
      <c r="H32" s="131">
        <f>F32*G32</f>
        <v>14.76</v>
      </c>
    </row>
    <row r="33" spans="1:8" x14ac:dyDescent="0.25">
      <c r="A33" s="218">
        <v>14</v>
      </c>
      <c r="B33" s="218" t="s">
        <v>310</v>
      </c>
      <c r="C33" s="218"/>
      <c r="D33" s="129" t="s">
        <v>309</v>
      </c>
      <c r="E33" s="218">
        <v>1.3</v>
      </c>
      <c r="F33" s="229">
        <f>SUM(H15:H32)</f>
        <v>244.78</v>
      </c>
      <c r="G33" s="218"/>
      <c r="H33" s="220">
        <f>F33*0.3</f>
        <v>73.433999999999997</v>
      </c>
    </row>
    <row r="34" spans="1:8" ht="27.75" customHeight="1" thickBot="1" x14ac:dyDescent="0.3">
      <c r="A34" s="219"/>
      <c r="B34" s="219"/>
      <c r="C34" s="219"/>
      <c r="D34" s="130" t="s">
        <v>308</v>
      </c>
      <c r="E34" s="219"/>
      <c r="F34" s="230"/>
      <c r="G34" s="219"/>
      <c r="H34" s="221"/>
    </row>
    <row r="35" spans="1:8" ht="15.75" thickBot="1" x14ac:dyDescent="0.3">
      <c r="A35" s="232" t="s">
        <v>215</v>
      </c>
      <c r="B35" s="233"/>
      <c r="C35" s="233"/>
      <c r="D35" s="233"/>
      <c r="E35" s="233"/>
      <c r="F35" s="233"/>
      <c r="G35" s="234"/>
      <c r="H35" s="126">
        <f>SUM(H15:H34)</f>
        <v>318.214</v>
      </c>
    </row>
    <row r="36" spans="1:8" ht="90.75" thickBot="1" x14ac:dyDescent="0.3">
      <c r="A36" s="129">
        <v>15</v>
      </c>
      <c r="B36" s="129" t="s">
        <v>307</v>
      </c>
      <c r="C36" s="129" t="s">
        <v>188</v>
      </c>
      <c r="D36" s="129" t="s">
        <v>306</v>
      </c>
      <c r="E36" s="129">
        <v>8.7499999999999994E-2</v>
      </c>
      <c r="F36" s="129"/>
      <c r="G36" s="131">
        <f>H35</f>
        <v>318.214</v>
      </c>
      <c r="H36" s="127">
        <f>E36*G36</f>
        <v>27.843724999999999</v>
      </c>
    </row>
    <row r="37" spans="1:8" ht="90.75" thickBot="1" x14ac:dyDescent="0.3">
      <c r="A37" s="129">
        <v>16</v>
      </c>
      <c r="B37" s="129" t="s">
        <v>305</v>
      </c>
      <c r="C37" s="129" t="s">
        <v>188</v>
      </c>
      <c r="D37" s="129" t="s">
        <v>304</v>
      </c>
      <c r="E37" s="129">
        <v>0.14000000000000001</v>
      </c>
      <c r="F37" s="129"/>
      <c r="G37" s="131">
        <f>H35</f>
        <v>318.214</v>
      </c>
      <c r="H37" s="127">
        <f>G37*E37</f>
        <v>44.549960000000006</v>
      </c>
    </row>
    <row r="38" spans="1:8" ht="20.25" customHeight="1" x14ac:dyDescent="0.25">
      <c r="A38" s="218">
        <v>17</v>
      </c>
      <c r="B38" s="218" t="s">
        <v>303</v>
      </c>
      <c r="C38" s="218" t="s">
        <v>302</v>
      </c>
      <c r="D38" s="218" t="s">
        <v>301</v>
      </c>
      <c r="E38" s="218">
        <v>0.06</v>
      </c>
      <c r="F38" s="218"/>
      <c r="G38" s="220">
        <f>H35</f>
        <v>318.214</v>
      </c>
      <c r="H38" s="220">
        <f>E38*G38</f>
        <v>19.092839999999999</v>
      </c>
    </row>
    <row r="39" spans="1:8" ht="38.25" customHeight="1" thickBot="1" x14ac:dyDescent="0.3">
      <c r="A39" s="219"/>
      <c r="B39" s="219"/>
      <c r="C39" s="219"/>
      <c r="D39" s="219"/>
      <c r="E39" s="219"/>
      <c r="F39" s="219"/>
      <c r="G39" s="219"/>
      <c r="H39" s="221"/>
    </row>
    <row r="40" spans="1:8" ht="15.75" thickBot="1" x14ac:dyDescent="0.3">
      <c r="A40" s="222" t="s">
        <v>300</v>
      </c>
      <c r="B40" s="223"/>
      <c r="C40" s="223"/>
      <c r="D40" s="223"/>
      <c r="E40" s="223"/>
      <c r="F40" s="223"/>
      <c r="G40" s="224"/>
      <c r="H40" s="126">
        <f>H35+H36+H37+H38</f>
        <v>409.70052500000003</v>
      </c>
    </row>
    <row r="41" spans="1:8" ht="15.75" thickBot="1" x14ac:dyDescent="0.3">
      <c r="A41" s="222" t="s">
        <v>299</v>
      </c>
      <c r="B41" s="223"/>
      <c r="C41" s="223"/>
      <c r="D41" s="223"/>
      <c r="E41" s="223"/>
      <c r="F41" s="223"/>
      <c r="G41" s="223"/>
      <c r="H41" s="224"/>
    </row>
    <row r="42" spans="1:8" ht="15.75" thickBot="1" x14ac:dyDescent="0.3">
      <c r="A42" s="226" t="s">
        <v>298</v>
      </c>
      <c r="B42" s="227"/>
      <c r="C42" s="227"/>
      <c r="D42" s="227"/>
      <c r="E42" s="227"/>
      <c r="F42" s="227"/>
      <c r="G42" s="227"/>
      <c r="H42" s="228"/>
    </row>
    <row r="43" spans="1:8" ht="39.75" customHeight="1" thickBot="1" x14ac:dyDescent="0.3">
      <c r="A43" s="129">
        <v>18</v>
      </c>
      <c r="B43" s="129" t="s">
        <v>280</v>
      </c>
      <c r="C43" s="129" t="s">
        <v>261</v>
      </c>
      <c r="D43" s="129" t="s">
        <v>279</v>
      </c>
      <c r="E43" s="129"/>
      <c r="F43" s="129">
        <v>2</v>
      </c>
      <c r="G43" s="129">
        <v>1</v>
      </c>
      <c r="H43" s="127">
        <f t="shared" ref="H43:H51" si="0">F43*G43</f>
        <v>2</v>
      </c>
    </row>
    <row r="44" spans="1:8" ht="56.25" customHeight="1" thickBot="1" x14ac:dyDescent="0.3">
      <c r="A44" s="129">
        <v>19</v>
      </c>
      <c r="B44" s="129" t="s">
        <v>297</v>
      </c>
      <c r="C44" s="129" t="s">
        <v>261</v>
      </c>
      <c r="D44" s="129" t="s">
        <v>296</v>
      </c>
      <c r="E44" s="129"/>
      <c r="F44" s="129">
        <v>7.8</v>
      </c>
      <c r="G44" s="129">
        <v>1</v>
      </c>
      <c r="H44" s="127">
        <f t="shared" si="0"/>
        <v>7.8</v>
      </c>
    </row>
    <row r="45" spans="1:8" ht="51.75" customHeight="1" thickBot="1" x14ac:dyDescent="0.3">
      <c r="A45" s="129">
        <v>20</v>
      </c>
      <c r="B45" s="129" t="s">
        <v>295</v>
      </c>
      <c r="C45" s="129" t="s">
        <v>261</v>
      </c>
      <c r="D45" s="129" t="s">
        <v>294</v>
      </c>
      <c r="E45" s="129"/>
      <c r="F45" s="129">
        <v>23</v>
      </c>
      <c r="G45" s="129">
        <v>1</v>
      </c>
      <c r="H45" s="127">
        <f t="shared" si="0"/>
        <v>23</v>
      </c>
    </row>
    <row r="46" spans="1:8" ht="36.75" customHeight="1" thickBot="1" x14ac:dyDescent="0.3">
      <c r="A46" s="129">
        <v>21</v>
      </c>
      <c r="B46" s="129" t="s">
        <v>293</v>
      </c>
      <c r="C46" s="129" t="s">
        <v>261</v>
      </c>
      <c r="D46" s="129" t="s">
        <v>292</v>
      </c>
      <c r="E46" s="129"/>
      <c r="F46" s="129">
        <v>19.7</v>
      </c>
      <c r="G46" s="129">
        <v>1</v>
      </c>
      <c r="H46" s="127">
        <f t="shared" si="0"/>
        <v>19.7</v>
      </c>
    </row>
    <row r="47" spans="1:8" ht="60.75" thickBot="1" x14ac:dyDescent="0.3">
      <c r="A47" s="129">
        <v>22</v>
      </c>
      <c r="B47" s="129" t="s">
        <v>291</v>
      </c>
      <c r="C47" s="129" t="s">
        <v>261</v>
      </c>
      <c r="D47" s="129" t="s">
        <v>290</v>
      </c>
      <c r="E47" s="129"/>
      <c r="F47" s="129">
        <v>95.8</v>
      </c>
      <c r="G47" s="129">
        <v>1</v>
      </c>
      <c r="H47" s="127">
        <f t="shared" si="0"/>
        <v>95.8</v>
      </c>
    </row>
    <row r="48" spans="1:8" ht="60.75" thickBot="1" x14ac:dyDescent="0.3">
      <c r="A48" s="129">
        <v>23</v>
      </c>
      <c r="B48" s="129" t="s">
        <v>289</v>
      </c>
      <c r="C48" s="129" t="s">
        <v>261</v>
      </c>
      <c r="D48" s="129" t="s">
        <v>286</v>
      </c>
      <c r="E48" s="129"/>
      <c r="F48" s="129">
        <v>52.3</v>
      </c>
      <c r="G48" s="129">
        <v>1</v>
      </c>
      <c r="H48" s="127">
        <f t="shared" si="0"/>
        <v>52.3</v>
      </c>
    </row>
    <row r="49" spans="1:8" ht="45.75" thickBot="1" x14ac:dyDescent="0.3">
      <c r="A49" s="132">
        <v>24</v>
      </c>
      <c r="B49" s="132" t="s">
        <v>288</v>
      </c>
      <c r="C49" s="132" t="s">
        <v>261</v>
      </c>
      <c r="D49" s="132" t="s">
        <v>286</v>
      </c>
      <c r="E49" s="132"/>
      <c r="F49" s="132">
        <v>52.3</v>
      </c>
      <c r="G49" s="132">
        <v>1</v>
      </c>
      <c r="H49" s="127">
        <f t="shared" si="0"/>
        <v>52.3</v>
      </c>
    </row>
    <row r="50" spans="1:8" ht="45.75" thickBot="1" x14ac:dyDescent="0.3">
      <c r="A50" s="130">
        <v>25</v>
      </c>
      <c r="B50" s="129" t="s">
        <v>287</v>
      </c>
      <c r="C50" s="129" t="s">
        <v>261</v>
      </c>
      <c r="D50" s="129" t="s">
        <v>286</v>
      </c>
      <c r="E50" s="129"/>
      <c r="F50" s="129">
        <v>52.3</v>
      </c>
      <c r="G50" s="130">
        <v>1</v>
      </c>
      <c r="H50" s="127">
        <f t="shared" si="0"/>
        <v>52.3</v>
      </c>
    </row>
    <row r="51" spans="1:8" ht="30.75" thickBot="1" x14ac:dyDescent="0.3">
      <c r="A51" s="129">
        <v>26</v>
      </c>
      <c r="B51" s="129" t="s">
        <v>285</v>
      </c>
      <c r="C51" s="129" t="s">
        <v>261</v>
      </c>
      <c r="D51" s="129" t="s">
        <v>284</v>
      </c>
      <c r="E51" s="129"/>
      <c r="F51" s="129">
        <v>148</v>
      </c>
      <c r="G51" s="129">
        <v>1</v>
      </c>
      <c r="H51" s="127">
        <f t="shared" si="0"/>
        <v>148</v>
      </c>
    </row>
    <row r="52" spans="1:8" ht="15.75" thickBot="1" x14ac:dyDescent="0.3">
      <c r="A52" s="222" t="s">
        <v>215</v>
      </c>
      <c r="B52" s="223"/>
      <c r="C52" s="223"/>
      <c r="D52" s="223"/>
      <c r="E52" s="223"/>
      <c r="F52" s="223"/>
      <c r="G52" s="224"/>
      <c r="H52" s="126">
        <f>SUM(H43:H51)</f>
        <v>453.20000000000005</v>
      </c>
    </row>
    <row r="53" spans="1:8" ht="15.75" thickBot="1" x14ac:dyDescent="0.3">
      <c r="A53" s="226" t="s">
        <v>283</v>
      </c>
      <c r="B53" s="227"/>
      <c r="C53" s="227"/>
      <c r="D53" s="227"/>
      <c r="E53" s="227"/>
      <c r="F53" s="227"/>
      <c r="G53" s="227"/>
      <c r="H53" s="228"/>
    </row>
    <row r="54" spans="1:8" ht="30.75" thickBot="1" x14ac:dyDescent="0.3">
      <c r="A54" s="129">
        <v>27</v>
      </c>
      <c r="B54" s="129" t="s">
        <v>282</v>
      </c>
      <c r="C54" s="129" t="s">
        <v>261</v>
      </c>
      <c r="D54" s="129" t="s">
        <v>281</v>
      </c>
      <c r="E54" s="129"/>
      <c r="F54" s="129">
        <v>7.1</v>
      </c>
      <c r="G54" s="129">
        <v>1</v>
      </c>
      <c r="H54" s="127">
        <f t="shared" ref="H54:H64" si="1">F54*G54</f>
        <v>7.1</v>
      </c>
    </row>
    <row r="55" spans="1:8" ht="30.75" thickBot="1" x14ac:dyDescent="0.3">
      <c r="A55" s="129">
        <v>28</v>
      </c>
      <c r="B55" s="129" t="s">
        <v>280</v>
      </c>
      <c r="C55" s="129" t="s">
        <v>261</v>
      </c>
      <c r="D55" s="129" t="s">
        <v>279</v>
      </c>
      <c r="E55" s="129"/>
      <c r="F55" s="129">
        <v>2</v>
      </c>
      <c r="G55" s="129">
        <v>1</v>
      </c>
      <c r="H55" s="127">
        <f t="shared" si="1"/>
        <v>2</v>
      </c>
    </row>
    <row r="56" spans="1:8" ht="15.75" thickBot="1" x14ac:dyDescent="0.3">
      <c r="A56" s="129">
        <v>29</v>
      </c>
      <c r="B56" s="129" t="s">
        <v>278</v>
      </c>
      <c r="C56" s="129" t="s">
        <v>261</v>
      </c>
      <c r="D56" s="129" t="s">
        <v>277</v>
      </c>
      <c r="E56" s="129"/>
      <c r="F56" s="129">
        <v>12.2</v>
      </c>
      <c r="G56" s="129">
        <v>1</v>
      </c>
      <c r="H56" s="127">
        <f t="shared" si="1"/>
        <v>12.2</v>
      </c>
    </row>
    <row r="57" spans="1:8" ht="15.75" thickBot="1" x14ac:dyDescent="0.3">
      <c r="A57" s="129">
        <v>30</v>
      </c>
      <c r="B57" s="129" t="s">
        <v>276</v>
      </c>
      <c r="C57" s="129" t="s">
        <v>261</v>
      </c>
      <c r="D57" s="129" t="s">
        <v>275</v>
      </c>
      <c r="E57" s="129"/>
      <c r="F57" s="129">
        <v>14.2</v>
      </c>
      <c r="G57" s="129">
        <v>1</v>
      </c>
      <c r="H57" s="127">
        <f t="shared" si="1"/>
        <v>14.2</v>
      </c>
    </row>
    <row r="58" spans="1:8" ht="15.75" thickBot="1" x14ac:dyDescent="0.3">
      <c r="A58" s="129">
        <v>31</v>
      </c>
      <c r="B58" s="129" t="s">
        <v>274</v>
      </c>
      <c r="C58" s="129" t="s">
        <v>261</v>
      </c>
      <c r="D58" s="129" t="s">
        <v>273</v>
      </c>
      <c r="E58" s="129"/>
      <c r="F58" s="129">
        <v>7.6</v>
      </c>
      <c r="G58" s="129">
        <v>1</v>
      </c>
      <c r="H58" s="127">
        <f t="shared" si="1"/>
        <v>7.6</v>
      </c>
    </row>
    <row r="59" spans="1:8" ht="30.75" thickBot="1" x14ac:dyDescent="0.3">
      <c r="A59" s="129">
        <v>32</v>
      </c>
      <c r="B59" s="129" t="s">
        <v>272</v>
      </c>
      <c r="C59" s="129" t="s">
        <v>261</v>
      </c>
      <c r="D59" s="129" t="s">
        <v>271</v>
      </c>
      <c r="E59" s="129"/>
      <c r="F59" s="129">
        <v>8.9</v>
      </c>
      <c r="G59" s="129">
        <v>1</v>
      </c>
      <c r="H59" s="127">
        <f t="shared" si="1"/>
        <v>8.9</v>
      </c>
    </row>
    <row r="60" spans="1:8" ht="30.75" thickBot="1" x14ac:dyDescent="0.3">
      <c r="A60" s="129">
        <v>33</v>
      </c>
      <c r="B60" s="129" t="s">
        <v>270</v>
      </c>
      <c r="C60" s="129" t="s">
        <v>261</v>
      </c>
      <c r="D60" s="129" t="s">
        <v>269</v>
      </c>
      <c r="E60" s="129"/>
      <c r="F60" s="129">
        <v>23.2</v>
      </c>
      <c r="G60" s="129">
        <v>1</v>
      </c>
      <c r="H60" s="127">
        <f t="shared" si="1"/>
        <v>23.2</v>
      </c>
    </row>
    <row r="61" spans="1:8" ht="30.75" thickBot="1" x14ac:dyDescent="0.3">
      <c r="A61" s="129">
        <v>34</v>
      </c>
      <c r="B61" s="129" t="s">
        <v>268</v>
      </c>
      <c r="C61" s="129" t="s">
        <v>261</v>
      </c>
      <c r="D61" s="129" t="s">
        <v>267</v>
      </c>
      <c r="E61" s="129"/>
      <c r="F61" s="129">
        <v>4.5</v>
      </c>
      <c r="G61" s="129">
        <v>1</v>
      </c>
      <c r="H61" s="127">
        <f t="shared" si="1"/>
        <v>4.5</v>
      </c>
    </row>
    <row r="62" spans="1:8" ht="15.75" thickBot="1" x14ac:dyDescent="0.3">
      <c r="A62" s="129">
        <v>35</v>
      </c>
      <c r="B62" s="129" t="s">
        <v>266</v>
      </c>
      <c r="C62" s="129" t="s">
        <v>261</v>
      </c>
      <c r="D62" s="129" t="s">
        <v>265</v>
      </c>
      <c r="E62" s="129"/>
      <c r="F62" s="129">
        <v>8</v>
      </c>
      <c r="G62" s="129">
        <v>1</v>
      </c>
      <c r="H62" s="127">
        <f t="shared" si="1"/>
        <v>8</v>
      </c>
    </row>
    <row r="63" spans="1:8" ht="15.75" thickBot="1" x14ac:dyDescent="0.3">
      <c r="A63" s="129">
        <v>36</v>
      </c>
      <c r="B63" s="129" t="s">
        <v>264</v>
      </c>
      <c r="C63" s="129" t="s">
        <v>261</v>
      </c>
      <c r="D63" s="129" t="s">
        <v>263</v>
      </c>
      <c r="E63" s="129"/>
      <c r="F63" s="129">
        <v>3.8</v>
      </c>
      <c r="G63" s="129">
        <v>1</v>
      </c>
      <c r="H63" s="127">
        <f t="shared" si="1"/>
        <v>3.8</v>
      </c>
    </row>
    <row r="64" spans="1:8" ht="15.75" thickBot="1" x14ac:dyDescent="0.3">
      <c r="A64" s="129">
        <v>37</v>
      </c>
      <c r="B64" s="129" t="s">
        <v>262</v>
      </c>
      <c r="C64" s="129" t="s">
        <v>261</v>
      </c>
      <c r="D64" s="129" t="s">
        <v>260</v>
      </c>
      <c r="E64" s="129"/>
      <c r="F64" s="129">
        <v>48.8</v>
      </c>
      <c r="G64" s="129">
        <v>1</v>
      </c>
      <c r="H64" s="127">
        <f t="shared" si="1"/>
        <v>48.8</v>
      </c>
    </row>
    <row r="65" spans="1:8" ht="15.75" thickBot="1" x14ac:dyDescent="0.3">
      <c r="A65" s="222" t="s">
        <v>215</v>
      </c>
      <c r="B65" s="223"/>
      <c r="C65" s="223"/>
      <c r="D65" s="223"/>
      <c r="E65" s="223"/>
      <c r="F65" s="223"/>
      <c r="G65" s="224"/>
      <c r="H65" s="126">
        <f>SUM(H54:H64)</f>
        <v>140.30000000000001</v>
      </c>
    </row>
    <row r="66" spans="1:8" ht="15.75" thickBot="1" x14ac:dyDescent="0.3">
      <c r="A66" s="226" t="s">
        <v>259</v>
      </c>
      <c r="B66" s="227"/>
      <c r="C66" s="227"/>
      <c r="D66" s="227"/>
      <c r="E66" s="227"/>
      <c r="F66" s="227"/>
      <c r="G66" s="227"/>
      <c r="H66" s="228"/>
    </row>
    <row r="67" spans="1:8" ht="30.75" thickBot="1" x14ac:dyDescent="0.3">
      <c r="A67" s="129">
        <v>38</v>
      </c>
      <c r="B67" s="129" t="s">
        <v>258</v>
      </c>
      <c r="C67" s="129" t="s">
        <v>217</v>
      </c>
      <c r="D67" s="129" t="s">
        <v>257</v>
      </c>
      <c r="E67" s="129"/>
      <c r="F67" s="129">
        <v>8.8000000000000007</v>
      </c>
      <c r="G67" s="129">
        <v>1</v>
      </c>
      <c r="H67" s="127">
        <v>9</v>
      </c>
    </row>
    <row r="68" spans="1:8" ht="30.75" thickBot="1" x14ac:dyDescent="0.3">
      <c r="A68" s="129">
        <v>39</v>
      </c>
      <c r="B68" s="129" t="s">
        <v>256</v>
      </c>
      <c r="C68" s="129" t="s">
        <v>217</v>
      </c>
      <c r="D68" s="129" t="s">
        <v>255</v>
      </c>
      <c r="E68" s="129"/>
      <c r="F68" s="129">
        <v>2.6</v>
      </c>
      <c r="G68" s="129">
        <v>1</v>
      </c>
      <c r="H68" s="127">
        <v>3</v>
      </c>
    </row>
    <row r="69" spans="1:8" ht="45.75" thickBot="1" x14ac:dyDescent="0.3">
      <c r="A69" s="129">
        <v>40</v>
      </c>
      <c r="B69" s="129" t="s">
        <v>254</v>
      </c>
      <c r="C69" s="129" t="s">
        <v>217</v>
      </c>
      <c r="D69" s="129" t="s">
        <v>253</v>
      </c>
      <c r="E69" s="129"/>
      <c r="F69" s="129">
        <v>4.0999999999999996</v>
      </c>
      <c r="G69" s="129">
        <v>1</v>
      </c>
      <c r="H69" s="127">
        <v>4</v>
      </c>
    </row>
    <row r="70" spans="1:8" ht="30.75" thickBot="1" x14ac:dyDescent="0.3">
      <c r="A70" s="129">
        <v>41</v>
      </c>
      <c r="B70" s="129" t="s">
        <v>252</v>
      </c>
      <c r="C70" s="129" t="s">
        <v>217</v>
      </c>
      <c r="D70" s="129" t="s">
        <v>251</v>
      </c>
      <c r="E70" s="129"/>
      <c r="F70" s="129">
        <v>6.1</v>
      </c>
      <c r="G70" s="129">
        <v>1</v>
      </c>
      <c r="H70" s="127">
        <v>6</v>
      </c>
    </row>
    <row r="71" spans="1:8" ht="45.75" thickBot="1" x14ac:dyDescent="0.3">
      <c r="A71" s="129">
        <v>42</v>
      </c>
      <c r="B71" s="129" t="s">
        <v>250</v>
      </c>
      <c r="C71" s="129" t="s">
        <v>217</v>
      </c>
      <c r="D71" s="129" t="s">
        <v>249</v>
      </c>
      <c r="E71" s="129"/>
      <c r="F71" s="129">
        <v>11.3</v>
      </c>
      <c r="G71" s="129">
        <v>1</v>
      </c>
      <c r="H71" s="127">
        <v>11</v>
      </c>
    </row>
    <row r="72" spans="1:8" ht="45.75" thickBot="1" x14ac:dyDescent="0.3">
      <c r="A72" s="129">
        <v>43</v>
      </c>
      <c r="B72" s="129" t="s">
        <v>248</v>
      </c>
      <c r="C72" s="129" t="s">
        <v>217</v>
      </c>
      <c r="D72" s="129" t="s">
        <v>247</v>
      </c>
      <c r="E72" s="129"/>
      <c r="F72" s="129">
        <v>2</v>
      </c>
      <c r="G72" s="129">
        <v>1</v>
      </c>
      <c r="H72" s="127">
        <v>2</v>
      </c>
    </row>
    <row r="73" spans="1:8" ht="30.75" thickBot="1" x14ac:dyDescent="0.3">
      <c r="A73" s="129">
        <v>44</v>
      </c>
      <c r="B73" s="129" t="s">
        <v>246</v>
      </c>
      <c r="C73" s="129" t="s">
        <v>217</v>
      </c>
      <c r="D73" s="129" t="s">
        <v>245</v>
      </c>
      <c r="E73" s="129"/>
      <c r="F73" s="129">
        <v>4.5</v>
      </c>
      <c r="G73" s="129">
        <v>1</v>
      </c>
      <c r="H73" s="127">
        <v>5</v>
      </c>
    </row>
    <row r="74" spans="1:8" ht="45.75" thickBot="1" x14ac:dyDescent="0.3">
      <c r="A74" s="129">
        <v>45</v>
      </c>
      <c r="B74" s="129" t="s">
        <v>244</v>
      </c>
      <c r="C74" s="129" t="s">
        <v>217</v>
      </c>
      <c r="D74" s="129" t="s">
        <v>243</v>
      </c>
      <c r="E74" s="129"/>
      <c r="F74" s="129">
        <v>19.7</v>
      </c>
      <c r="G74" s="129">
        <v>1</v>
      </c>
      <c r="H74" s="127">
        <v>20</v>
      </c>
    </row>
    <row r="75" spans="1:8" ht="45.75" thickBot="1" x14ac:dyDescent="0.3">
      <c r="A75" s="132">
        <v>46</v>
      </c>
      <c r="B75" s="132" t="s">
        <v>242</v>
      </c>
      <c r="C75" s="132" t="s">
        <v>217</v>
      </c>
      <c r="D75" s="132" t="s">
        <v>241</v>
      </c>
      <c r="E75" s="132"/>
      <c r="F75" s="132">
        <v>23.5</v>
      </c>
      <c r="G75" s="129">
        <v>1</v>
      </c>
      <c r="H75" s="133">
        <v>24</v>
      </c>
    </row>
    <row r="76" spans="1:8" ht="30.75" thickBot="1" x14ac:dyDescent="0.3">
      <c r="A76" s="129">
        <v>47</v>
      </c>
      <c r="B76" s="129" t="s">
        <v>240</v>
      </c>
      <c r="C76" s="129" t="s">
        <v>217</v>
      </c>
      <c r="D76" s="129" t="s">
        <v>239</v>
      </c>
      <c r="E76" s="129"/>
      <c r="F76" s="129">
        <v>9.6</v>
      </c>
      <c r="G76" s="129">
        <v>1</v>
      </c>
      <c r="H76" s="127">
        <v>10</v>
      </c>
    </row>
    <row r="77" spans="1:8" ht="15.75" thickBot="1" x14ac:dyDescent="0.3">
      <c r="A77" s="129">
        <v>48</v>
      </c>
      <c r="B77" s="129" t="s">
        <v>238</v>
      </c>
      <c r="C77" s="129" t="s">
        <v>217</v>
      </c>
      <c r="D77" s="129" t="s">
        <v>237</v>
      </c>
      <c r="E77" s="129"/>
      <c r="F77" s="129">
        <v>0.5</v>
      </c>
      <c r="G77" s="129">
        <v>1</v>
      </c>
      <c r="H77" s="127">
        <v>1</v>
      </c>
    </row>
    <row r="78" spans="1:8" ht="45.75" thickBot="1" x14ac:dyDescent="0.3">
      <c r="A78" s="129">
        <v>49</v>
      </c>
      <c r="B78" s="129" t="s">
        <v>236</v>
      </c>
      <c r="C78" s="129" t="s">
        <v>217</v>
      </c>
      <c r="D78" s="129" t="s">
        <v>235</v>
      </c>
      <c r="E78" s="129"/>
      <c r="F78" s="129">
        <v>14</v>
      </c>
      <c r="G78" s="129">
        <v>1</v>
      </c>
      <c r="H78" s="127">
        <v>14</v>
      </c>
    </row>
    <row r="79" spans="1:8" ht="45.75" thickBot="1" x14ac:dyDescent="0.3">
      <c r="A79" s="129">
        <v>50</v>
      </c>
      <c r="B79" s="129" t="s">
        <v>234</v>
      </c>
      <c r="C79" s="129" t="s">
        <v>217</v>
      </c>
      <c r="D79" s="129" t="s">
        <v>233</v>
      </c>
      <c r="E79" s="129"/>
      <c r="F79" s="129">
        <v>21.5</v>
      </c>
      <c r="G79" s="129">
        <v>1</v>
      </c>
      <c r="H79" s="127">
        <v>22</v>
      </c>
    </row>
    <row r="80" spans="1:8" ht="30.75" thickBot="1" x14ac:dyDescent="0.3">
      <c r="A80" s="129">
        <v>51</v>
      </c>
      <c r="B80" s="129" t="s">
        <v>232</v>
      </c>
      <c r="C80" s="129" t="s">
        <v>217</v>
      </c>
      <c r="D80" s="129" t="s">
        <v>231</v>
      </c>
      <c r="E80" s="129"/>
      <c r="F80" s="129">
        <v>3.1</v>
      </c>
      <c r="G80" s="129">
        <v>1</v>
      </c>
      <c r="H80" s="127">
        <v>3</v>
      </c>
    </row>
    <row r="81" spans="1:8" ht="30.75" thickBot="1" x14ac:dyDescent="0.3">
      <c r="A81" s="129">
        <v>52</v>
      </c>
      <c r="B81" s="129" t="s">
        <v>230</v>
      </c>
      <c r="C81" s="129" t="s">
        <v>217</v>
      </c>
      <c r="D81" s="129" t="s">
        <v>229</v>
      </c>
      <c r="E81" s="129"/>
      <c r="F81" s="129">
        <v>2.7</v>
      </c>
      <c r="G81" s="129">
        <v>1</v>
      </c>
      <c r="H81" s="127">
        <v>3</v>
      </c>
    </row>
    <row r="82" spans="1:8" ht="30.75" thickBot="1" x14ac:dyDescent="0.3">
      <c r="A82" s="129">
        <v>53</v>
      </c>
      <c r="B82" s="129" t="s">
        <v>228</v>
      </c>
      <c r="C82" s="129" t="s">
        <v>217</v>
      </c>
      <c r="D82" s="129" t="s">
        <v>227</v>
      </c>
      <c r="E82" s="129"/>
      <c r="F82" s="129">
        <v>8.6999999999999993</v>
      </c>
      <c r="G82" s="129">
        <v>1</v>
      </c>
      <c r="H82" s="127">
        <v>9</v>
      </c>
    </row>
    <row r="83" spans="1:8" ht="30.75" thickBot="1" x14ac:dyDescent="0.3">
      <c r="A83" s="129">
        <v>54</v>
      </c>
      <c r="B83" s="129" t="s">
        <v>226</v>
      </c>
      <c r="C83" s="129" t="s">
        <v>217</v>
      </c>
      <c r="D83" s="129" t="s">
        <v>225</v>
      </c>
      <c r="E83" s="129"/>
      <c r="F83" s="129">
        <v>12.2</v>
      </c>
      <c r="G83" s="129">
        <v>1</v>
      </c>
      <c r="H83" s="127">
        <v>12</v>
      </c>
    </row>
    <row r="84" spans="1:8" ht="30.75" thickBot="1" x14ac:dyDescent="0.3">
      <c r="A84" s="129">
        <v>55</v>
      </c>
      <c r="B84" s="129" t="s">
        <v>224</v>
      </c>
      <c r="C84" s="129" t="s">
        <v>217</v>
      </c>
      <c r="D84" s="129" t="s">
        <v>223</v>
      </c>
      <c r="E84" s="129"/>
      <c r="F84" s="129">
        <v>7.4</v>
      </c>
      <c r="G84" s="129">
        <v>1</v>
      </c>
      <c r="H84" s="127">
        <v>7</v>
      </c>
    </row>
    <row r="85" spans="1:8" ht="30.75" thickBot="1" x14ac:dyDescent="0.3">
      <c r="A85" s="129">
        <v>56</v>
      </c>
      <c r="B85" s="129" t="s">
        <v>222</v>
      </c>
      <c r="C85" s="129" t="s">
        <v>217</v>
      </c>
      <c r="D85" s="129" t="s">
        <v>221</v>
      </c>
      <c r="E85" s="129"/>
      <c r="F85" s="129">
        <v>7.1</v>
      </c>
      <c r="G85" s="129">
        <v>1</v>
      </c>
      <c r="H85" s="127">
        <v>7</v>
      </c>
    </row>
    <row r="86" spans="1:8" ht="30.75" thickBot="1" x14ac:dyDescent="0.3">
      <c r="A86" s="129">
        <v>57</v>
      </c>
      <c r="B86" s="129" t="s">
        <v>220</v>
      </c>
      <c r="C86" s="129" t="s">
        <v>217</v>
      </c>
      <c r="D86" s="129" t="s">
        <v>219</v>
      </c>
      <c r="E86" s="129"/>
      <c r="F86" s="129">
        <v>3.1</v>
      </c>
      <c r="G86" s="129">
        <v>1</v>
      </c>
      <c r="H86" s="127">
        <v>3</v>
      </c>
    </row>
    <row r="87" spans="1:8" ht="30.75" thickBot="1" x14ac:dyDescent="0.3">
      <c r="A87" s="129">
        <v>58</v>
      </c>
      <c r="B87" s="129" t="s">
        <v>218</v>
      </c>
      <c r="C87" s="129" t="s">
        <v>217</v>
      </c>
      <c r="D87" s="129" t="s">
        <v>216</v>
      </c>
      <c r="E87" s="129"/>
      <c r="F87" s="129">
        <v>8.1</v>
      </c>
      <c r="G87" s="129">
        <v>1</v>
      </c>
      <c r="H87" s="127">
        <v>8</v>
      </c>
    </row>
    <row r="88" spans="1:8" ht="15.75" thickBot="1" x14ac:dyDescent="0.3">
      <c r="A88" s="222" t="s">
        <v>215</v>
      </c>
      <c r="B88" s="223"/>
      <c r="C88" s="223"/>
      <c r="D88" s="223"/>
      <c r="E88" s="223"/>
      <c r="F88" s="223"/>
      <c r="G88" s="224"/>
      <c r="H88" s="126">
        <f>SUM(H67:H87)</f>
        <v>183</v>
      </c>
    </row>
    <row r="89" spans="1:8" ht="15.75" thickBot="1" x14ac:dyDescent="0.3">
      <c r="A89" s="222" t="s">
        <v>214</v>
      </c>
      <c r="B89" s="223"/>
      <c r="C89" s="223"/>
      <c r="D89" s="223"/>
      <c r="E89" s="223"/>
      <c r="F89" s="223"/>
      <c r="G89" s="224"/>
      <c r="H89" s="126">
        <f>H88+H65+H52</f>
        <v>776.5</v>
      </c>
    </row>
    <row r="90" spans="1:8" ht="15.75" thickBot="1" x14ac:dyDescent="0.3">
      <c r="A90" s="222" t="s">
        <v>213</v>
      </c>
      <c r="B90" s="223"/>
      <c r="C90" s="223"/>
      <c r="D90" s="223"/>
      <c r="E90" s="223"/>
      <c r="F90" s="223"/>
      <c r="G90" s="223"/>
      <c r="H90" s="224"/>
    </row>
    <row r="91" spans="1:8" ht="45.75" thickBot="1" x14ac:dyDescent="0.3">
      <c r="A91" s="129">
        <v>59</v>
      </c>
      <c r="B91" s="129" t="s">
        <v>212</v>
      </c>
      <c r="C91" s="129" t="s">
        <v>208</v>
      </c>
      <c r="D91" s="129" t="s">
        <v>211</v>
      </c>
      <c r="E91" s="129"/>
      <c r="F91" s="129">
        <v>18.5</v>
      </c>
      <c r="G91" s="129">
        <v>1</v>
      </c>
      <c r="H91" s="127">
        <f>F91*G91</f>
        <v>18.5</v>
      </c>
    </row>
    <row r="92" spans="1:8" ht="75.75" thickBot="1" x14ac:dyDescent="0.3">
      <c r="A92" s="129">
        <v>60</v>
      </c>
      <c r="B92" s="129" t="s">
        <v>210</v>
      </c>
      <c r="C92" s="129" t="s">
        <v>208</v>
      </c>
      <c r="D92" s="129" t="s">
        <v>207</v>
      </c>
      <c r="E92" s="129"/>
      <c r="F92" s="129">
        <v>2.1</v>
      </c>
      <c r="G92" s="129">
        <v>1</v>
      </c>
      <c r="H92" s="127">
        <f>F92*G92</f>
        <v>2.1</v>
      </c>
    </row>
    <row r="93" spans="1:8" ht="60.75" thickBot="1" x14ac:dyDescent="0.3">
      <c r="A93" s="129">
        <v>61</v>
      </c>
      <c r="B93" s="129" t="s">
        <v>209</v>
      </c>
      <c r="C93" s="129" t="s">
        <v>208</v>
      </c>
      <c r="D93" s="129" t="s">
        <v>207</v>
      </c>
      <c r="E93" s="129"/>
      <c r="F93" s="129">
        <v>2.1</v>
      </c>
      <c r="G93" s="129">
        <v>1</v>
      </c>
      <c r="H93" s="127">
        <f>F93*G93</f>
        <v>2.1</v>
      </c>
    </row>
    <row r="94" spans="1:8" ht="45.75" thickBot="1" x14ac:dyDescent="0.3">
      <c r="A94" s="129">
        <v>62</v>
      </c>
      <c r="B94" s="129" t="s">
        <v>206</v>
      </c>
      <c r="C94" s="129" t="s">
        <v>204</v>
      </c>
      <c r="D94" s="129" t="s">
        <v>203</v>
      </c>
      <c r="E94" s="129"/>
      <c r="F94" s="129">
        <v>7.5</v>
      </c>
      <c r="G94" s="129">
        <v>1</v>
      </c>
      <c r="H94" s="127">
        <f>F94*G94</f>
        <v>7.5</v>
      </c>
    </row>
    <row r="95" spans="1:8" x14ac:dyDescent="0.25">
      <c r="A95" s="218">
        <v>63</v>
      </c>
      <c r="B95" s="218" t="s">
        <v>205</v>
      </c>
      <c r="C95" s="218" t="s">
        <v>204</v>
      </c>
      <c r="D95" s="129" t="s">
        <v>203</v>
      </c>
      <c r="E95" s="218">
        <v>0.4</v>
      </c>
      <c r="F95" s="218">
        <v>7.5</v>
      </c>
      <c r="G95" s="218">
        <v>1</v>
      </c>
      <c r="H95" s="220">
        <f>F95*G95</f>
        <v>7.5</v>
      </c>
    </row>
    <row r="96" spans="1:8" ht="15.75" thickBot="1" x14ac:dyDescent="0.3">
      <c r="A96" s="219"/>
      <c r="B96" s="219"/>
      <c r="C96" s="219"/>
      <c r="D96" s="130" t="s">
        <v>202</v>
      </c>
      <c r="E96" s="219"/>
      <c r="F96" s="219"/>
      <c r="G96" s="219"/>
      <c r="H96" s="221"/>
    </row>
    <row r="97" spans="1:8" ht="15.75" thickBot="1" x14ac:dyDescent="0.3">
      <c r="A97" s="129">
        <v>64</v>
      </c>
      <c r="B97" s="129" t="s">
        <v>201</v>
      </c>
      <c r="C97" s="129" t="s">
        <v>200</v>
      </c>
      <c r="D97" s="129" t="s">
        <v>199</v>
      </c>
      <c r="E97" s="129"/>
      <c r="F97" s="129">
        <v>161</v>
      </c>
      <c r="G97" s="129">
        <v>1</v>
      </c>
      <c r="H97" s="127">
        <f>F97*G97</f>
        <v>161</v>
      </c>
    </row>
    <row r="98" spans="1:8" ht="30.75" thickBot="1" x14ac:dyDescent="0.3">
      <c r="A98" s="132">
        <v>65</v>
      </c>
      <c r="B98" s="129" t="s">
        <v>198</v>
      </c>
      <c r="C98" s="132" t="s">
        <v>197</v>
      </c>
      <c r="D98" s="132" t="s">
        <v>196</v>
      </c>
      <c r="E98" s="132"/>
      <c r="F98" s="132">
        <v>17.8</v>
      </c>
      <c r="G98" s="132">
        <v>0.3</v>
      </c>
      <c r="H98" s="127">
        <f>F98*G98</f>
        <v>5.34</v>
      </c>
    </row>
    <row r="99" spans="1:8" ht="45.75" thickBot="1" x14ac:dyDescent="0.3">
      <c r="A99" s="129">
        <v>66</v>
      </c>
      <c r="B99" s="130" t="s">
        <v>195</v>
      </c>
      <c r="C99" s="130" t="s">
        <v>188</v>
      </c>
      <c r="D99" s="130" t="s">
        <v>194</v>
      </c>
      <c r="E99" s="130"/>
      <c r="F99" s="130">
        <v>0.2</v>
      </c>
      <c r="G99" s="136">
        <f>H89</f>
        <v>776.5</v>
      </c>
      <c r="H99" s="127">
        <f>F99*G99</f>
        <v>155.30000000000001</v>
      </c>
    </row>
    <row r="100" spans="1:8" ht="90.75" thickBot="1" x14ac:dyDescent="0.3">
      <c r="A100" s="129">
        <v>67</v>
      </c>
      <c r="B100" s="129" t="s">
        <v>193</v>
      </c>
      <c r="C100" s="129" t="s">
        <v>192</v>
      </c>
      <c r="D100" s="129" t="s">
        <v>191</v>
      </c>
      <c r="E100" s="129">
        <v>0.18</v>
      </c>
      <c r="F100" s="129"/>
      <c r="G100" s="131">
        <f>SUM(H91:H99)</f>
        <v>359.34000000000003</v>
      </c>
      <c r="H100" s="127">
        <f>E100*G100</f>
        <v>64.681200000000004</v>
      </c>
    </row>
    <row r="101" spans="1:8" ht="15.75" thickBot="1" x14ac:dyDescent="0.3">
      <c r="A101" s="222" t="s">
        <v>190</v>
      </c>
      <c r="B101" s="223"/>
      <c r="C101" s="223"/>
      <c r="D101" s="223"/>
      <c r="E101" s="223"/>
      <c r="F101" s="223"/>
      <c r="G101" s="224"/>
      <c r="H101" s="126">
        <f>SUM(H91:H100)</f>
        <v>424.02120000000002</v>
      </c>
    </row>
    <row r="102" spans="1:8" ht="15.75" thickBot="1" x14ac:dyDescent="0.3">
      <c r="A102" s="222" t="s">
        <v>189</v>
      </c>
      <c r="B102" s="223"/>
      <c r="C102" s="223"/>
      <c r="D102" s="223"/>
      <c r="E102" s="223"/>
      <c r="F102" s="223"/>
      <c r="G102" s="224"/>
      <c r="H102" s="126">
        <f>H101+H89+H40+H13</f>
        <v>2091.4717250000003</v>
      </c>
    </row>
    <row r="103" spans="1:8" ht="75.75" thickBot="1" x14ac:dyDescent="0.3">
      <c r="A103" s="129">
        <v>68</v>
      </c>
      <c r="B103" s="129" t="s">
        <v>345</v>
      </c>
      <c r="C103" s="130" t="s">
        <v>188</v>
      </c>
      <c r="D103" s="129" t="s">
        <v>344</v>
      </c>
      <c r="E103" s="129">
        <v>52.94</v>
      </c>
      <c r="F103" s="129"/>
      <c r="G103" s="128">
        <f>H102</f>
        <v>2091.4717250000003</v>
      </c>
      <c r="H103" s="127">
        <f>G103*E103</f>
        <v>110722.51312150001</v>
      </c>
    </row>
    <row r="104" spans="1:8" ht="15.75" thickBot="1" x14ac:dyDescent="0.3">
      <c r="A104" s="222" t="s">
        <v>186</v>
      </c>
      <c r="B104" s="223"/>
      <c r="C104" s="223"/>
      <c r="D104" s="223"/>
      <c r="E104" s="223"/>
      <c r="F104" s="223"/>
      <c r="G104" s="224"/>
      <c r="H104" s="126">
        <f>H103</f>
        <v>110722.51312150001</v>
      </c>
    </row>
    <row r="105" spans="1:8" ht="15.75" thickBot="1" x14ac:dyDescent="0.3">
      <c r="A105" s="222" t="s">
        <v>187</v>
      </c>
      <c r="B105" s="223"/>
      <c r="C105" s="223"/>
      <c r="D105" s="223"/>
      <c r="E105" s="223"/>
      <c r="F105" s="223"/>
      <c r="G105" s="224"/>
      <c r="H105" s="126">
        <f>H104*0.2</f>
        <v>22144.502624300003</v>
      </c>
    </row>
    <row r="106" spans="1:8" ht="15.75" customHeight="1" thickBot="1" x14ac:dyDescent="0.3">
      <c r="A106" s="222" t="s">
        <v>186</v>
      </c>
      <c r="B106" s="223"/>
      <c r="C106" s="223"/>
      <c r="D106" s="223"/>
      <c r="E106" s="223"/>
      <c r="F106" s="223"/>
      <c r="G106" s="224"/>
      <c r="H106" s="125">
        <f>H104+H105</f>
        <v>132867.01574580002</v>
      </c>
    </row>
    <row r="107" spans="1:8" x14ac:dyDescent="0.25">
      <c r="A107" s="124"/>
      <c r="B107" s="124"/>
      <c r="C107" s="124"/>
      <c r="D107" s="124"/>
      <c r="E107" s="124"/>
      <c r="F107" s="124"/>
      <c r="G107" s="124"/>
      <c r="H107" s="123"/>
    </row>
  </sheetData>
  <mergeCells count="101">
    <mergeCell ref="A14:H14"/>
    <mergeCell ref="A15:A16"/>
    <mergeCell ref="B15:B16"/>
    <mergeCell ref="C15:C16"/>
    <mergeCell ref="E15:E16"/>
    <mergeCell ref="F15:F16"/>
    <mergeCell ref="G15:G16"/>
    <mergeCell ref="H15:H16"/>
    <mergeCell ref="C7:C8"/>
    <mergeCell ref="D7:D8"/>
    <mergeCell ref="E7:E8"/>
    <mergeCell ref="F7:F8"/>
    <mergeCell ref="G7:G8"/>
    <mergeCell ref="A13:G13"/>
    <mergeCell ref="H7:H8"/>
    <mergeCell ref="A9:H9"/>
    <mergeCell ref="A10:A12"/>
    <mergeCell ref="B10:B12"/>
    <mergeCell ref="C10:C12"/>
    <mergeCell ref="E10:E12"/>
    <mergeCell ref="F10:F12"/>
    <mergeCell ref="G10:G12"/>
    <mergeCell ref="H10:H12"/>
    <mergeCell ref="B7:B8"/>
    <mergeCell ref="C20:C21"/>
    <mergeCell ref="E20:E21"/>
    <mergeCell ref="F20:F21"/>
    <mergeCell ref="G20:G21"/>
    <mergeCell ref="H24:H25"/>
    <mergeCell ref="A27:A28"/>
    <mergeCell ref="B27:B28"/>
    <mergeCell ref="C27:C28"/>
    <mergeCell ref="E27:E28"/>
    <mergeCell ref="F27:F28"/>
    <mergeCell ref="H20:H21"/>
    <mergeCell ref="A22:A23"/>
    <mergeCell ref="B22:B23"/>
    <mergeCell ref="C22:C23"/>
    <mergeCell ref="E22:E23"/>
    <mergeCell ref="F22:F23"/>
    <mergeCell ref="G22:G23"/>
    <mergeCell ref="H22:H23"/>
    <mergeCell ref="A20:A21"/>
    <mergeCell ref="B20:B21"/>
    <mergeCell ref="B29:B30"/>
    <mergeCell ref="G27:G28"/>
    <mergeCell ref="H27:H28"/>
    <mergeCell ref="A24:A25"/>
    <mergeCell ref="B24:B25"/>
    <mergeCell ref="C24:C25"/>
    <mergeCell ref="E24:E25"/>
    <mergeCell ref="F24:F25"/>
    <mergeCell ref="G24:G25"/>
    <mergeCell ref="A106:G106"/>
    <mergeCell ref="A105:G105"/>
    <mergeCell ref="B2:H2"/>
    <mergeCell ref="A3:E3"/>
    <mergeCell ref="A4:D4"/>
    <mergeCell ref="G95:G96"/>
    <mergeCell ref="H95:H96"/>
    <mergeCell ref="A101:G101"/>
    <mergeCell ref="A102:G102"/>
    <mergeCell ref="A52:G52"/>
    <mergeCell ref="A53:H53"/>
    <mergeCell ref="A35:G35"/>
    <mergeCell ref="A38:A39"/>
    <mergeCell ref="B38:B39"/>
    <mergeCell ref="C38:C39"/>
    <mergeCell ref="D38:D39"/>
    <mergeCell ref="E38:E39"/>
    <mergeCell ref="F38:F39"/>
    <mergeCell ref="G38:G39"/>
    <mergeCell ref="C29:C30"/>
    <mergeCell ref="E29:E30"/>
    <mergeCell ref="F29:F30"/>
    <mergeCell ref="G29:G30"/>
    <mergeCell ref="A41:H41"/>
    <mergeCell ref="E95:E96"/>
    <mergeCell ref="F95:F96"/>
    <mergeCell ref="H38:H39"/>
    <mergeCell ref="A40:G40"/>
    <mergeCell ref="A1:H1"/>
    <mergeCell ref="A104:G104"/>
    <mergeCell ref="A65:G65"/>
    <mergeCell ref="A66:H66"/>
    <mergeCell ref="A88:G88"/>
    <mergeCell ref="A89:G89"/>
    <mergeCell ref="A90:H90"/>
    <mergeCell ref="A95:A96"/>
    <mergeCell ref="B95:B96"/>
    <mergeCell ref="C95:C96"/>
    <mergeCell ref="A42:H42"/>
    <mergeCell ref="H29:H30"/>
    <mergeCell ref="A33:A34"/>
    <mergeCell ref="B33:B34"/>
    <mergeCell ref="C33:C34"/>
    <mergeCell ref="E33:E34"/>
    <mergeCell ref="F33:F34"/>
    <mergeCell ref="G33:G34"/>
    <mergeCell ref="H33:H34"/>
    <mergeCell ref="A29:A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topLeftCell="B1" zoomScale="115" zoomScaleNormal="100" zoomScaleSheetLayoutView="115" workbookViewId="0">
      <selection activeCell="G8" sqref="G8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149" t="s">
        <v>386</v>
      </c>
      <c r="C1" s="149"/>
      <c r="D1" s="149"/>
      <c r="E1" s="149"/>
      <c r="F1" s="149"/>
    </row>
    <row r="2" spans="2:11" s="3" customFormat="1" ht="30" customHeight="1" x14ac:dyDescent="0.25">
      <c r="B2" s="149"/>
      <c r="C2" s="149"/>
      <c r="D2" s="149"/>
      <c r="E2" s="149"/>
      <c r="F2" s="149"/>
      <c r="G2" s="1"/>
      <c r="H2" s="1"/>
      <c r="I2" s="1"/>
      <c r="J2" s="1"/>
      <c r="K2" s="1"/>
    </row>
    <row r="3" spans="2:11" s="3" customFormat="1" ht="42" hidden="1" customHeight="1" x14ac:dyDescent="0.25">
      <c r="B3" s="149"/>
      <c r="C3" s="149"/>
      <c r="D3" s="149"/>
      <c r="E3" s="149"/>
      <c r="F3" s="149"/>
      <c r="G3" s="1"/>
      <c r="H3" s="1"/>
      <c r="I3" s="1"/>
      <c r="J3" s="1"/>
      <c r="K3" s="1"/>
    </row>
    <row r="4" spans="2:11" s="3" customFormat="1" ht="24" customHeight="1" x14ac:dyDescent="0.25">
      <c r="B4" s="24"/>
      <c r="C4" s="25"/>
      <c r="D4" s="117" t="s">
        <v>367</v>
      </c>
      <c r="E4" s="25"/>
      <c r="F4" s="26"/>
      <c r="G4" s="1"/>
      <c r="H4" s="1"/>
      <c r="I4" s="1"/>
      <c r="J4" s="1"/>
      <c r="K4" s="1"/>
    </row>
    <row r="5" spans="2:11" s="97" customFormat="1" ht="25.5" customHeight="1" x14ac:dyDescent="0.2">
      <c r="B5" s="98"/>
      <c r="C5" s="99" t="s">
        <v>171</v>
      </c>
      <c r="D5" s="99"/>
      <c r="E5" s="99"/>
      <c r="F5" s="100"/>
      <c r="G5" s="101"/>
      <c r="H5" s="101"/>
      <c r="I5" s="101"/>
      <c r="J5" s="101"/>
      <c r="K5" s="10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3" customFormat="1" ht="15.75" x14ac:dyDescent="0.25">
      <c r="B7" s="12"/>
      <c r="C7" s="5" t="s">
        <v>363</v>
      </c>
      <c r="D7" s="5"/>
      <c r="E7" s="5"/>
      <c r="F7" s="9"/>
      <c r="G7" s="1"/>
      <c r="H7" s="1"/>
      <c r="I7" s="1"/>
      <c r="J7" s="1"/>
      <c r="K7" s="4"/>
    </row>
    <row r="8" spans="2:11" ht="63.75" x14ac:dyDescent="0.2">
      <c r="B8" s="15" t="s">
        <v>0</v>
      </c>
      <c r="C8" s="118" t="s">
        <v>12</v>
      </c>
      <c r="D8" s="118" t="s">
        <v>346</v>
      </c>
      <c r="E8" s="118" t="s">
        <v>14</v>
      </c>
      <c r="F8" s="16" t="s">
        <v>15</v>
      </c>
    </row>
    <row r="9" spans="2:11" ht="12.75" customHeight="1" x14ac:dyDescent="0.2">
      <c r="B9" s="142" t="s">
        <v>17</v>
      </c>
      <c r="C9" s="243" t="s">
        <v>10</v>
      </c>
      <c r="D9" s="244"/>
      <c r="E9" s="245"/>
      <c r="F9" s="41">
        <f>Предпроект!E24</f>
        <v>1144</v>
      </c>
    </row>
    <row r="10" spans="2:11" x14ac:dyDescent="0.2">
      <c r="B10" s="119" t="s">
        <v>39</v>
      </c>
      <c r="C10" s="178" t="s">
        <v>1</v>
      </c>
      <c r="D10" s="178"/>
      <c r="E10" s="178"/>
      <c r="F10" s="41">
        <f>Геодезия!E37</f>
        <v>11862.51566175</v>
      </c>
    </row>
    <row r="11" spans="2:11" x14ac:dyDescent="0.2">
      <c r="B11" s="119" t="s">
        <v>90</v>
      </c>
      <c r="C11" s="178" t="s">
        <v>118</v>
      </c>
      <c r="D11" s="178"/>
      <c r="E11" s="178"/>
      <c r="F11" s="41">
        <f>Геология!E58</f>
        <v>2143.6186062499996</v>
      </c>
    </row>
    <row r="12" spans="2:11" x14ac:dyDescent="0.2">
      <c r="B12" s="119" t="s">
        <v>347</v>
      </c>
      <c r="C12" s="178" t="s">
        <v>348</v>
      </c>
      <c r="D12" s="178"/>
      <c r="E12" s="178"/>
      <c r="F12" s="41">
        <f>Экология!H102</f>
        <v>2091.4717250000003</v>
      </c>
    </row>
    <row r="13" spans="2:11" x14ac:dyDescent="0.2">
      <c r="B13" s="119" t="s">
        <v>349</v>
      </c>
      <c r="C13" s="178" t="s">
        <v>373</v>
      </c>
      <c r="D13" s="178"/>
      <c r="E13" s="178"/>
      <c r="F13" s="41">
        <f>Проект!F32*40%</f>
        <v>46096</v>
      </c>
    </row>
    <row r="14" spans="2:11" x14ac:dyDescent="0.2">
      <c r="B14" s="137" t="s">
        <v>350</v>
      </c>
      <c r="C14" s="178" t="s">
        <v>351</v>
      </c>
      <c r="D14" s="178"/>
      <c r="E14" s="178"/>
      <c r="F14" s="41">
        <f>F9+F10+F11+F12+F13</f>
        <v>63337.605993000005</v>
      </c>
    </row>
    <row r="15" spans="2:11" ht="14.25" customHeight="1" x14ac:dyDescent="0.2">
      <c r="B15" s="237" t="s">
        <v>352</v>
      </c>
      <c r="C15" s="182" t="s">
        <v>366</v>
      </c>
      <c r="D15" s="183" t="s">
        <v>353</v>
      </c>
      <c r="E15" s="183"/>
      <c r="F15" s="42">
        <f>E16*E17*E18</f>
        <v>98117.868883906136</v>
      </c>
    </row>
    <row r="16" spans="2:11" ht="26.25" customHeight="1" x14ac:dyDescent="0.2">
      <c r="B16" s="238"/>
      <c r="C16" s="182"/>
      <c r="D16" s="43" t="s">
        <v>354</v>
      </c>
      <c r="E16" s="42">
        <f>F14</f>
        <v>63337.605993000005</v>
      </c>
      <c r="F16" s="42"/>
    </row>
    <row r="17" spans="2:6" ht="32.25" customHeight="1" thickBot="1" x14ac:dyDescent="0.25">
      <c r="B17" s="238"/>
      <c r="C17" s="182"/>
      <c r="D17" s="49" t="s">
        <v>361</v>
      </c>
      <c r="E17" s="120">
        <v>4.59</v>
      </c>
      <c r="F17" s="42"/>
    </row>
    <row r="18" spans="2:6" ht="33" customHeight="1" x14ac:dyDescent="0.2">
      <c r="B18" s="239"/>
      <c r="C18" s="182"/>
      <c r="D18" s="43" t="s">
        <v>355</v>
      </c>
      <c r="E18" s="19">
        <v>0.33750000000000002</v>
      </c>
      <c r="F18" s="42"/>
    </row>
    <row r="19" spans="2:6" ht="19.5" customHeight="1" x14ac:dyDescent="0.2">
      <c r="B19" s="48"/>
      <c r="C19" s="217" t="s">
        <v>356</v>
      </c>
      <c r="D19" s="217"/>
      <c r="E19" s="111"/>
      <c r="F19" s="106">
        <f>F15</f>
        <v>98117.868883906136</v>
      </c>
    </row>
    <row r="20" spans="2:6" ht="15.75" x14ac:dyDescent="0.2">
      <c r="B20" s="38"/>
      <c r="C20" s="240" t="s">
        <v>124</v>
      </c>
      <c r="D20" s="241"/>
      <c r="E20" s="138"/>
      <c r="F20" s="139">
        <f>F19*0.2</f>
        <v>19623.573776781228</v>
      </c>
    </row>
    <row r="21" spans="2:6" ht="16.5" thickBot="1" x14ac:dyDescent="0.25">
      <c r="B21" s="39"/>
      <c r="C21" s="175" t="s">
        <v>33</v>
      </c>
      <c r="D21" s="176"/>
      <c r="E21" s="140"/>
      <c r="F21" s="107">
        <f>F19+F20</f>
        <v>117741.44266068736</v>
      </c>
    </row>
    <row r="22" spans="2:6" x14ac:dyDescent="0.2">
      <c r="B22" s="13"/>
      <c r="C22" s="2"/>
      <c r="D22" s="7"/>
      <c r="E22" s="2"/>
      <c r="F22" s="10"/>
    </row>
    <row r="23" spans="2:6" ht="14.25" customHeight="1" x14ac:dyDescent="0.25">
      <c r="B23" s="1"/>
      <c r="D23" s="153" t="s">
        <v>357</v>
      </c>
      <c r="E23" s="153"/>
      <c r="F23" s="40"/>
    </row>
    <row r="24" spans="2:6" ht="13.5" customHeight="1" x14ac:dyDescent="0.25">
      <c r="B24" s="1"/>
      <c r="C24" s="141"/>
      <c r="D24" s="242" t="s">
        <v>358</v>
      </c>
      <c r="E24" s="153"/>
      <c r="F24" s="40"/>
    </row>
    <row r="25" spans="2:6" ht="13.5" customHeight="1" x14ac:dyDescent="0.25">
      <c r="B25" s="1"/>
      <c r="C25" s="17" t="s">
        <v>359</v>
      </c>
      <c r="D25" s="154" t="s">
        <v>360</v>
      </c>
      <c r="E25" s="154"/>
      <c r="F25" s="1"/>
    </row>
    <row r="26" spans="2:6" x14ac:dyDescent="0.2">
      <c r="D26" s="8"/>
    </row>
    <row r="27" spans="2:6" x14ac:dyDescent="0.2">
      <c r="D27" s="8"/>
    </row>
  </sheetData>
  <mergeCells count="16">
    <mergeCell ref="C11:E11"/>
    <mergeCell ref="C12:E12"/>
    <mergeCell ref="B1:F3"/>
    <mergeCell ref="C9:E9"/>
    <mergeCell ref="C10:E10"/>
    <mergeCell ref="D25:E25"/>
    <mergeCell ref="C13:E13"/>
    <mergeCell ref="C14:E14"/>
    <mergeCell ref="B15:B18"/>
    <mergeCell ref="C15:C18"/>
    <mergeCell ref="D15:E15"/>
    <mergeCell ref="C19:D19"/>
    <mergeCell ref="C20:D20"/>
    <mergeCell ref="C21:D21"/>
    <mergeCell ref="D23:E23"/>
    <mergeCell ref="D24:E24"/>
  </mergeCells>
  <pageMargins left="0.23622047244094491" right="0.23622047244094491" top="0.74803149606299213" bottom="0.74803149606299213" header="0.31496062992125984" footer="0.31496062992125984"/>
  <pageSetup paperSize="9" scale="98" fitToHeight="18" orientation="landscape" r:id="rId1"/>
  <headerFooter alignWithMargins="0"/>
  <rowBreaks count="1" manualBreakCount="1">
    <brk id="1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Свод</vt:lpstr>
      <vt:lpstr>Предпроект</vt:lpstr>
      <vt:lpstr>Геодезия</vt:lpstr>
      <vt:lpstr>Геология</vt:lpstr>
      <vt:lpstr>Проект</vt:lpstr>
      <vt:lpstr>Экология</vt:lpstr>
      <vt:lpstr>Экспертиза</vt:lpstr>
      <vt:lpstr>Геодезия!Область_печати</vt:lpstr>
      <vt:lpstr>Геология!Область_печати</vt:lpstr>
      <vt:lpstr>Предпроект!Область_печати</vt:lpstr>
      <vt:lpstr>Проект!Область_печати</vt:lpstr>
      <vt:lpstr>Свод!Область_печати</vt:lpstr>
      <vt:lpstr>Экспертиза!Область_печати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2021-06-22T14:06:24Z</cp:lastPrinted>
  <dcterms:created xsi:type="dcterms:W3CDTF">2014-04-14T08:49:41Z</dcterms:created>
  <dcterms:modified xsi:type="dcterms:W3CDTF">2021-07-09T11:17:12Z</dcterms:modified>
</cp:coreProperties>
</file>